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75" windowWidth="15600" windowHeight="7935" firstSheet="5" activeTab="7"/>
  </bookViews>
  <sheets>
    <sheet name="Adj Entries" sheetId="10" state="hidden" r:id="rId1"/>
    <sheet name="DEP IGAAP 30-09-17" sheetId="11" state="hidden" r:id="rId2"/>
    <sheet name="ANNEXURES" sheetId="3" state="hidden" r:id="rId3"/>
    <sheet name="Comparitive Statement (2)" sheetId="15" state="hidden" r:id="rId4"/>
    <sheet name="Comparitive Statement" sheetId="8" state="hidden" r:id="rId5"/>
    <sheet name="FR-P&amp;L" sheetId="12" r:id="rId6"/>
    <sheet name="FR-BL" sheetId="13" r:id="rId7"/>
    <sheet name="LRR" sheetId="16" r:id="rId8"/>
  </sheets>
  <definedNames>
    <definedName name="_xlnm.Print_Area" localSheetId="5">'FR-P&amp;L'!$A$2:$H$59</definedName>
    <definedName name="_xlnm.Print_Titles" localSheetId="2">ANNEXURES!$5:$7</definedName>
    <definedName name="_xlnm.Print_Titles" localSheetId="4">'Comparitive Statement'!$4:$4</definedName>
    <definedName name="_xlnm.Print_Titles" localSheetId="3">'Comparitive Statement (2)'!$4:$4</definedName>
  </definedNames>
  <calcPr calcId="145621"/>
</workbook>
</file>

<file path=xl/calcChain.xml><?xml version="1.0" encoding="utf-8"?>
<calcChain xmlns="http://schemas.openxmlformats.org/spreadsheetml/2006/main">
  <c r="F5" i="15" l="1"/>
  <c r="G5" i="15" s="1"/>
  <c r="E1198" i="3"/>
  <c r="E1256" i="3"/>
  <c r="E1200" i="3" l="1"/>
  <c r="E1194" i="3"/>
  <c r="E1196" i="3" s="1"/>
  <c r="E1235" i="3"/>
  <c r="E1202" i="3" l="1"/>
  <c r="G18" i="10"/>
  <c r="G15" i="10"/>
  <c r="C17" i="10"/>
  <c r="E1178" i="3" l="1"/>
  <c r="E1233" i="3"/>
  <c r="E926" i="3"/>
  <c r="E931" i="3" l="1"/>
  <c r="E932" i="3"/>
  <c r="E1211" i="3"/>
  <c r="G1041" i="3"/>
  <c r="E1041" i="3"/>
  <c r="E1207" i="3" l="1"/>
  <c r="E1170" i="3"/>
  <c r="G1170" i="3"/>
  <c r="E1091" i="3"/>
  <c r="G21" i="10"/>
  <c r="C21" i="10" s="1"/>
  <c r="L7" i="10"/>
  <c r="L17" i="10"/>
  <c r="E944" i="3" l="1"/>
  <c r="E1147" i="3"/>
  <c r="E67" i="8" l="1"/>
  <c r="C67" i="8"/>
  <c r="E66" i="8"/>
  <c r="C66" i="8"/>
  <c r="E63" i="8"/>
  <c r="C63" i="8"/>
  <c r="B63" i="8"/>
  <c r="E62" i="8"/>
  <c r="C62" i="8"/>
  <c r="B62" i="8"/>
  <c r="E61" i="8"/>
  <c r="C61" i="8"/>
  <c r="B61" i="8"/>
  <c r="E26" i="8"/>
  <c r="C26" i="8"/>
  <c r="B26" i="8"/>
  <c r="E60" i="8"/>
  <c r="C60" i="8"/>
  <c r="B60" i="8"/>
  <c r="C59" i="8"/>
  <c r="B59" i="8"/>
  <c r="E58" i="8"/>
  <c r="C58" i="8"/>
  <c r="B58" i="8"/>
  <c r="B57" i="8"/>
  <c r="E54" i="8"/>
  <c r="C54" i="8"/>
  <c r="E53" i="8"/>
  <c r="C53" i="8"/>
  <c r="E52" i="8"/>
  <c r="C52" i="8"/>
  <c r="E51" i="8"/>
  <c r="C51" i="8"/>
  <c r="E50" i="8"/>
  <c r="C50" i="8"/>
  <c r="E49" i="8"/>
  <c r="C49" i="8"/>
  <c r="E48" i="8"/>
  <c r="C48" i="8"/>
  <c r="E45" i="8"/>
  <c r="C45" i="8"/>
  <c r="B54" i="8"/>
  <c r="B53" i="8"/>
  <c r="B52" i="8"/>
  <c r="B51" i="8"/>
  <c r="B50" i="8"/>
  <c r="B49" i="8"/>
  <c r="B48" i="8"/>
  <c r="B45" i="8"/>
  <c r="E42" i="8"/>
  <c r="C42" i="8"/>
  <c r="B42" i="8"/>
  <c r="E41" i="8"/>
  <c r="C41" i="8"/>
  <c r="B41" i="8"/>
  <c r="E40" i="8"/>
  <c r="C40" i="8"/>
  <c r="B40" i="8"/>
  <c r="E39" i="8"/>
  <c r="C39" i="8"/>
  <c r="B39" i="8"/>
  <c r="E38" i="8"/>
  <c r="C38" i="8"/>
  <c r="B38" i="8"/>
  <c r="E37" i="8"/>
  <c r="C37" i="8"/>
  <c r="B37" i="8"/>
  <c r="E36" i="8"/>
  <c r="C36" i="8"/>
  <c r="B36" i="8"/>
  <c r="E35" i="8"/>
  <c r="C35" i="8"/>
  <c r="B35" i="8"/>
  <c r="B34" i="8"/>
  <c r="E33" i="8"/>
  <c r="C33" i="8"/>
  <c r="B33" i="8"/>
  <c r="E47" i="8"/>
  <c r="C47" i="8"/>
  <c r="B47" i="8"/>
  <c r="E32" i="8"/>
  <c r="C32" i="8"/>
  <c r="B32" i="8"/>
  <c r="E46" i="8"/>
  <c r="C46" i="8"/>
  <c r="B46" i="8"/>
  <c r="E31" i="8"/>
  <c r="C31" i="8"/>
  <c r="B31" i="8"/>
  <c r="C30" i="8"/>
  <c r="B30" i="8"/>
  <c r="E27" i="8"/>
  <c r="C27" i="8"/>
  <c r="B27" i="8"/>
  <c r="E25" i="8"/>
  <c r="C25" i="8"/>
  <c r="B25" i="8"/>
  <c r="A25" i="8"/>
  <c r="E24" i="8"/>
  <c r="C24" i="8"/>
  <c r="B24" i="8"/>
  <c r="A24" i="8"/>
  <c r="E23" i="8"/>
  <c r="C23" i="8"/>
  <c r="B23" i="8"/>
  <c r="A23" i="8"/>
  <c r="E22" i="8"/>
  <c r="C22" i="8"/>
  <c r="B22" i="8"/>
  <c r="A22" i="8"/>
  <c r="E21" i="8"/>
  <c r="C21" i="8"/>
  <c r="B21" i="8"/>
  <c r="A21" i="8"/>
  <c r="E20" i="8"/>
  <c r="C20" i="8"/>
  <c r="B20" i="8"/>
  <c r="A20" i="8"/>
  <c r="E19" i="8"/>
  <c r="C19" i="8"/>
  <c r="B19" i="8"/>
  <c r="A19" i="8"/>
  <c r="E18" i="8"/>
  <c r="C18" i="8"/>
  <c r="B18" i="8"/>
  <c r="A18" i="8"/>
  <c r="E17" i="8"/>
  <c r="C17" i="8"/>
  <c r="B17" i="8"/>
  <c r="A17" i="8"/>
  <c r="E16" i="8"/>
  <c r="C16" i="8"/>
  <c r="B16" i="8"/>
  <c r="A16" i="8"/>
  <c r="E15" i="8"/>
  <c r="C15" i="8"/>
  <c r="B15" i="8"/>
  <c r="A15" i="8"/>
  <c r="E14" i="8"/>
  <c r="C14" i="8"/>
  <c r="B14" i="8"/>
  <c r="A14" i="8"/>
  <c r="B13" i="8"/>
  <c r="A13" i="8"/>
  <c r="E12" i="8"/>
  <c r="C12" i="8"/>
  <c r="B12" i="8"/>
  <c r="A12" i="8"/>
  <c r="B11" i="8"/>
  <c r="A11" i="8"/>
  <c r="E10" i="8"/>
  <c r="C10" i="8"/>
  <c r="B10" i="8"/>
  <c r="A10" i="8"/>
  <c r="E9" i="8"/>
  <c r="C9" i="8"/>
  <c r="B9" i="8"/>
  <c r="A9" i="8"/>
  <c r="E8" i="8"/>
  <c r="C8" i="8"/>
  <c r="B8" i="8"/>
  <c r="A8" i="8"/>
  <c r="E7" i="8"/>
  <c r="C7" i="8"/>
  <c r="B7" i="8"/>
  <c r="A7" i="8"/>
  <c r="E6" i="8"/>
  <c r="C6" i="8"/>
  <c r="B6" i="8"/>
  <c r="A6" i="8"/>
  <c r="H19" i="10"/>
  <c r="H16" i="10"/>
  <c r="H22" i="10" l="1"/>
  <c r="C68" i="8"/>
  <c r="C22" i="15" s="1"/>
  <c r="G62" i="8"/>
  <c r="H62" i="8" s="1"/>
  <c r="C55" i="8"/>
  <c r="C23" i="15"/>
  <c r="G31" i="8"/>
  <c r="H31" i="8" s="1"/>
  <c r="F32" i="8"/>
  <c r="H32" i="8" s="1"/>
  <c r="F33" i="8"/>
  <c r="H33" i="8" s="1"/>
  <c r="E55" i="8"/>
  <c r="F26" i="8"/>
  <c r="H26" i="8" s="1"/>
  <c r="G63" i="8"/>
  <c r="H63" i="8" s="1"/>
  <c r="G8" i="8"/>
  <c r="H8" i="8" s="1"/>
  <c r="G20" i="8"/>
  <c r="H20" i="8" s="1"/>
  <c r="G21" i="8"/>
  <c r="H21" i="8" s="1"/>
  <c r="G22" i="8"/>
  <c r="H22" i="8" s="1"/>
  <c r="F23" i="8"/>
  <c r="H23" i="8" s="1"/>
  <c r="G24" i="8"/>
  <c r="H24" i="8" s="1"/>
  <c r="F25" i="8"/>
  <c r="H25" i="8" s="1"/>
  <c r="F27" i="8"/>
  <c r="G61" i="8"/>
  <c r="H61" i="8" s="1"/>
  <c r="F46" i="8"/>
  <c r="F47" i="8"/>
  <c r="H47" i="8" s="1"/>
  <c r="G36" i="8"/>
  <c r="F38" i="8"/>
  <c r="H38" i="8" s="1"/>
  <c r="F40" i="8"/>
  <c r="H40" i="8" s="1"/>
  <c r="G42" i="8"/>
  <c r="H42" i="8" s="1"/>
  <c r="G45" i="8"/>
  <c r="G48" i="8"/>
  <c r="H48" i="8" s="1"/>
  <c r="G49" i="8"/>
  <c r="H49" i="8" s="1"/>
  <c r="G50" i="8"/>
  <c r="H50" i="8" s="1"/>
  <c r="F51" i="8"/>
  <c r="G52" i="8"/>
  <c r="H52" i="8" s="1"/>
  <c r="F53" i="8"/>
  <c r="H53" i="8" s="1"/>
  <c r="G54" i="8"/>
  <c r="H54" i="8" s="1"/>
  <c r="F58" i="8"/>
  <c r="H58" i="8" s="1"/>
  <c r="G60" i="8"/>
  <c r="H60" i="8" s="1"/>
  <c r="G66" i="8"/>
  <c r="F67" i="8"/>
  <c r="F7" i="8"/>
  <c r="H7" i="8" s="1"/>
  <c r="F9" i="8"/>
  <c r="H9" i="8" s="1"/>
  <c r="F10" i="8"/>
  <c r="H10" i="8" s="1"/>
  <c r="F12" i="8"/>
  <c r="H12" i="8" s="1"/>
  <c r="F14" i="8"/>
  <c r="H14" i="8" s="1"/>
  <c r="F15" i="8"/>
  <c r="H15" i="8" s="1"/>
  <c r="G16" i="8"/>
  <c r="H16" i="8" s="1"/>
  <c r="F17" i="8"/>
  <c r="H17" i="8" s="1"/>
  <c r="F18" i="8"/>
  <c r="H18" i="8" s="1"/>
  <c r="G19" i="8"/>
  <c r="H19" i="8" s="1"/>
  <c r="G35" i="8"/>
  <c r="H35" i="8" s="1"/>
  <c r="F37" i="8"/>
  <c r="H37" i="8" s="1"/>
  <c r="F39" i="8"/>
  <c r="H39" i="8" s="1"/>
  <c r="G41" i="8"/>
  <c r="H41" i="8" s="1"/>
  <c r="H51" i="8"/>
  <c r="F64" i="8"/>
  <c r="F6" i="8"/>
  <c r="G17" i="8"/>
  <c r="E16" i="15" l="1"/>
  <c r="E17" i="15" s="1"/>
  <c r="E13" i="15"/>
  <c r="E14" i="15" s="1"/>
  <c r="C16" i="15"/>
  <c r="C13" i="15"/>
  <c r="G28" i="8"/>
  <c r="H45" i="8"/>
  <c r="G55" i="8"/>
  <c r="H46" i="8"/>
  <c r="F55" i="8"/>
  <c r="G43" i="8"/>
  <c r="H6" i="8"/>
  <c r="G1226" i="3"/>
  <c r="E1226" i="3"/>
  <c r="E1114" i="3"/>
  <c r="C17" i="15" l="1"/>
  <c r="F16" i="15"/>
  <c r="G16" i="15" s="1"/>
  <c r="C14" i="15"/>
  <c r="F13" i="15"/>
  <c r="G13" i="15" s="1"/>
  <c r="E1143" i="3"/>
  <c r="E1103" i="3"/>
  <c r="E1298" i="3"/>
  <c r="E1231" i="3"/>
  <c r="C57" i="8" s="1"/>
  <c r="C64" i="8" s="1"/>
  <c r="C19" i="15" s="1"/>
  <c r="E1079" i="3"/>
  <c r="E1049" i="3"/>
  <c r="C20" i="15" l="1"/>
  <c r="E1080" i="3"/>
  <c r="G1065" i="3"/>
  <c r="G1056" i="3"/>
  <c r="G1059" i="3"/>
  <c r="G1061" i="3"/>
  <c r="J1137" i="3" l="1"/>
  <c r="I1139" i="3"/>
  <c r="J1081" i="3"/>
  <c r="G1079" i="3"/>
  <c r="G953" i="3"/>
  <c r="G960" i="3"/>
  <c r="G954" i="3"/>
  <c r="G1156" i="3"/>
  <c r="G1233" i="3"/>
  <c r="E59" i="8" s="1"/>
  <c r="G59" i="8" s="1"/>
  <c r="H59" i="8" s="1"/>
  <c r="G1085" i="3" l="1"/>
  <c r="G1084" i="3"/>
  <c r="G1083" i="3"/>
  <c r="G1271" i="3"/>
  <c r="E13" i="8" s="1"/>
  <c r="E1271" i="3"/>
  <c r="C13" i="8" s="1"/>
  <c r="F13" i="8" s="1"/>
  <c r="H13" i="8" s="1"/>
  <c r="G1269" i="3"/>
  <c r="E11" i="8" s="1"/>
  <c r="E28" i="8" s="1"/>
  <c r="E7" i="15" s="1"/>
  <c r="E1269" i="3"/>
  <c r="E1253" i="3"/>
  <c r="E1261" i="3" s="1"/>
  <c r="G1292" i="3"/>
  <c r="G1231" i="3"/>
  <c r="G1230" i="3"/>
  <c r="G1215" i="3"/>
  <c r="E34" i="8" s="1"/>
  <c r="E1215" i="3"/>
  <c r="G1207" i="3"/>
  <c r="E30" i="8" s="1"/>
  <c r="E1183" i="3"/>
  <c r="E1176" i="3"/>
  <c r="G1153" i="3"/>
  <c r="G1151" i="3"/>
  <c r="G1150" i="3"/>
  <c r="G1149" i="3"/>
  <c r="G1148" i="3"/>
  <c r="G1147" i="3"/>
  <c r="E1151" i="3"/>
  <c r="E1153" i="3"/>
  <c r="E1150" i="3"/>
  <c r="E1149" i="3"/>
  <c r="J1160" i="3"/>
  <c r="E1148" i="3"/>
  <c r="G1114" i="3"/>
  <c r="E1094" i="3"/>
  <c r="E8" i="15" l="1"/>
  <c r="E1218" i="3"/>
  <c r="C34" i="8"/>
  <c r="C43" i="8" s="1"/>
  <c r="E1285" i="3"/>
  <c r="C11" i="8"/>
  <c r="C28" i="8" s="1"/>
  <c r="E43" i="8"/>
  <c r="E10" i="15" s="1"/>
  <c r="E11" i="15" s="1"/>
  <c r="F30" i="8"/>
  <c r="E57" i="8"/>
  <c r="J1176" i="3"/>
  <c r="G1285" i="3"/>
  <c r="E1212" i="3"/>
  <c r="E1227" i="3" s="1"/>
  <c r="E1154" i="3"/>
  <c r="E1159" i="3" s="1"/>
  <c r="G1049" i="3"/>
  <c r="C7" i="15" l="1"/>
  <c r="H28" i="8"/>
  <c r="C69" i="8"/>
  <c r="C10" i="15"/>
  <c r="E64" i="8"/>
  <c r="E19" i="15" s="1"/>
  <c r="G57" i="8"/>
  <c r="H30" i="8"/>
  <c r="F11" i="8"/>
  <c r="F28" i="8" s="1"/>
  <c r="F7" i="15" s="1"/>
  <c r="F34" i="8"/>
  <c r="H34" i="8" s="1"/>
  <c r="G943" i="3"/>
  <c r="G941" i="3"/>
  <c r="E941" i="3"/>
  <c r="G938" i="3"/>
  <c r="G934" i="3"/>
  <c r="E934" i="3"/>
  <c r="G933" i="3"/>
  <c r="E933" i="3"/>
  <c r="G932" i="3"/>
  <c r="G931" i="3"/>
  <c r="G978" i="3" l="1"/>
  <c r="E978" i="3"/>
  <c r="G7" i="15"/>
  <c r="C25" i="15"/>
  <c r="C8" i="15"/>
  <c r="E20" i="15"/>
  <c r="F19" i="15"/>
  <c r="G19" i="15" s="1"/>
  <c r="C11" i="15"/>
  <c r="F10" i="15"/>
  <c r="G10" i="15" s="1"/>
  <c r="H11" i="8"/>
  <c r="H57" i="8"/>
  <c r="G64" i="8"/>
  <c r="F43" i="8"/>
  <c r="E910" i="3"/>
  <c r="E814" i="3"/>
  <c r="C26" i="15" l="1"/>
  <c r="J1156" i="3"/>
  <c r="I1146" i="3" l="1"/>
  <c r="I17" i="11"/>
  <c r="G17" i="11"/>
  <c r="E17" i="11"/>
  <c r="C17" i="11"/>
  <c r="L16" i="11"/>
  <c r="J16" i="11"/>
  <c r="F16" i="11"/>
  <c r="L15" i="11"/>
  <c r="J15" i="11"/>
  <c r="F15" i="11"/>
  <c r="L14" i="11"/>
  <c r="J14" i="11"/>
  <c r="F14" i="11"/>
  <c r="L13" i="11"/>
  <c r="J13" i="11"/>
  <c r="F13" i="11"/>
  <c r="L12" i="11"/>
  <c r="J12" i="11"/>
  <c r="F12" i="11"/>
  <c r="L11" i="11"/>
  <c r="J11" i="11"/>
  <c r="F11" i="11"/>
  <c r="L10" i="11"/>
  <c r="J10" i="11"/>
  <c r="F10" i="11"/>
  <c r="L9" i="11"/>
  <c r="J9" i="11"/>
  <c r="F9" i="11"/>
  <c r="L8" i="11"/>
  <c r="J8" i="11"/>
  <c r="D8" i="11"/>
  <c r="D17" i="11" s="1"/>
  <c r="L7" i="11"/>
  <c r="J7" i="11"/>
  <c r="F7" i="11"/>
  <c r="L6" i="11"/>
  <c r="J6" i="11"/>
  <c r="F6" i="11"/>
  <c r="G1194" i="3"/>
  <c r="G1182" i="3"/>
  <c r="G1175" i="3"/>
  <c r="G926" i="3"/>
  <c r="K12" i="11" l="1"/>
  <c r="K10" i="11"/>
  <c r="K14" i="11"/>
  <c r="L17" i="11"/>
  <c r="J1082" i="3"/>
  <c r="I1142" i="3"/>
  <c r="K9" i="11"/>
  <c r="K11" i="11"/>
  <c r="K13" i="11"/>
  <c r="K15" i="11"/>
  <c r="K16" i="11"/>
  <c r="J17" i="11"/>
  <c r="K7" i="11"/>
  <c r="K6" i="11"/>
  <c r="F8" i="11"/>
  <c r="K8" i="11" s="1"/>
  <c r="H17" i="11"/>
  <c r="K17" i="11" l="1"/>
  <c r="J1083" i="3"/>
  <c r="F17" i="11"/>
  <c r="G1094" i="3" l="1"/>
  <c r="G1253" i="3" l="1"/>
  <c r="G1080" i="3" l="1"/>
  <c r="E815" i="3"/>
  <c r="G68" i="8" l="1"/>
  <c r="H67" i="8"/>
  <c r="H66" i="8"/>
  <c r="H36" i="8"/>
  <c r="F68" i="8" l="1"/>
  <c r="C5" i="10" l="1"/>
  <c r="C9" i="10" l="1"/>
  <c r="G1" i="10" s="1"/>
  <c r="H1" i="10" s="1"/>
  <c r="D22" i="10"/>
  <c r="D6" i="10"/>
  <c r="D10" i="10" l="1"/>
  <c r="E994" i="3" l="1"/>
  <c r="D994" i="3"/>
  <c r="I991" i="3" l="1"/>
  <c r="D1001" i="3"/>
  <c r="I994" i="3"/>
  <c r="D18" i="10" l="1"/>
  <c r="D14" i="10"/>
  <c r="E1086" i="3"/>
  <c r="E1084" i="3"/>
  <c r="E1085" i="3"/>
  <c r="E1083" i="3"/>
  <c r="E68" i="8"/>
  <c r="E22" i="15" s="1"/>
  <c r="G815" i="3"/>
  <c r="E912" i="3"/>
  <c r="G912" i="3"/>
  <c r="E919" i="3"/>
  <c r="E911" i="3" s="1"/>
  <c r="G919" i="3"/>
  <c r="G911" i="3" s="1"/>
  <c r="E913" i="3"/>
  <c r="G913" i="3"/>
  <c r="E23" i="15" l="1"/>
  <c r="F22" i="15"/>
  <c r="G22" i="15" s="1"/>
  <c r="E25" i="15"/>
  <c r="H55" i="8"/>
  <c r="E1087" i="3"/>
  <c r="H68" i="8"/>
  <c r="E914" i="3"/>
  <c r="E915" i="3" s="1"/>
  <c r="G914" i="3"/>
  <c r="G915" i="3" s="1"/>
  <c r="E1293" i="3"/>
  <c r="E1248" i="3" s="1"/>
  <c r="E1184" i="3"/>
  <c r="E1186" i="3" s="1"/>
  <c r="E1177" i="3"/>
  <c r="E1179" i="3" s="1"/>
  <c r="E1023" i="3"/>
  <c r="E1028" i="3" s="1"/>
  <c r="E26" i="15" l="1"/>
  <c r="F25" i="15"/>
  <c r="G25" i="15"/>
  <c r="H64" i="8"/>
  <c r="H43" i="8"/>
  <c r="E1188" i="3"/>
  <c r="E69" i="8"/>
  <c r="G69" i="8" l="1"/>
  <c r="F69" i="8"/>
  <c r="H69" i="8"/>
  <c r="E27" i="3"/>
  <c r="E43" i="3" s="1"/>
  <c r="E49" i="3" s="1"/>
  <c r="G1298" i="3"/>
  <c r="J1184" i="3"/>
  <c r="J1178" i="3"/>
  <c r="G1200" i="3"/>
  <c r="G1196" i="3"/>
  <c r="G1184" i="3" l="1"/>
  <c r="G1186" i="3" s="1"/>
  <c r="G1177" i="3"/>
  <c r="G1179" i="3" s="1"/>
  <c r="G1218" i="3"/>
  <c r="G1202" i="3"/>
  <c r="G1212" i="3"/>
  <c r="G1188" i="3" l="1"/>
  <c r="G1227" i="3"/>
  <c r="G994" i="3" l="1"/>
  <c r="G1001" i="3" s="1"/>
  <c r="E1001" i="3"/>
  <c r="I1001" i="3" s="1"/>
  <c r="G1087" i="3"/>
  <c r="G807" i="3"/>
  <c r="G27" i="3"/>
  <c r="G35" i="3" s="1"/>
  <c r="G1023" i="3"/>
  <c r="G1028" i="3" s="1"/>
  <c r="G1103" i="3"/>
  <c r="G1120" i="3"/>
  <c r="G1137" i="3"/>
  <c r="G1143" i="3" s="1"/>
  <c r="G1154" i="3"/>
  <c r="G1261" i="3"/>
  <c r="G1236" i="3" s="1"/>
  <c r="G1248" i="3"/>
  <c r="E1247" i="3"/>
  <c r="E1236" i="3"/>
  <c r="E1120" i="3"/>
  <c r="I1133" i="3" l="1"/>
  <c r="J1079" i="3"/>
  <c r="E1249" i="3"/>
  <c r="G1159" i="3"/>
  <c r="G43" i="3"/>
  <c r="G49" i="3" s="1"/>
  <c r="E35" i="3"/>
  <c r="E50" i="3" l="1"/>
  <c r="I1135" i="3"/>
  <c r="G50" i="3"/>
  <c r="G1247" i="3"/>
  <c r="G1249" i="3" s="1"/>
</calcChain>
</file>

<file path=xl/sharedStrings.xml><?xml version="1.0" encoding="utf-8"?>
<sst xmlns="http://schemas.openxmlformats.org/spreadsheetml/2006/main" count="1533" uniqueCount="1442">
  <si>
    <t>Particulars</t>
  </si>
  <si>
    <t>Non-Current Assets</t>
  </si>
  <si>
    <t>Deferred Tax Assets (Net)</t>
  </si>
  <si>
    <t>Other Non Current Assets</t>
  </si>
  <si>
    <t>Current Assets</t>
  </si>
  <si>
    <t>Inventories</t>
  </si>
  <si>
    <t>Financial Assets</t>
  </si>
  <si>
    <t>Other Financial Assets</t>
  </si>
  <si>
    <t>Current Tax Assets (Net)</t>
  </si>
  <si>
    <t>Other Current Assets</t>
  </si>
  <si>
    <t>Equity &amp; Liabilities:</t>
  </si>
  <si>
    <t>Assets:</t>
  </si>
  <si>
    <t>Non-Current Liabilities</t>
  </si>
  <si>
    <t>Total Assets</t>
  </si>
  <si>
    <t>Total Equity &amp; Liabilities</t>
  </si>
  <si>
    <t>Financial Costs</t>
  </si>
  <si>
    <t>Depreciation and amortization expense</t>
  </si>
  <si>
    <t>Other Expenses</t>
  </si>
  <si>
    <t>Phyto Chem (India) Limited</t>
  </si>
  <si>
    <t>Other Comprehensive Income</t>
  </si>
  <si>
    <t>SL NO</t>
  </si>
  <si>
    <t>ASSETS</t>
  </si>
  <si>
    <t>GROSS BLOCK</t>
  </si>
  <si>
    <t>DEPRECIATION</t>
  </si>
  <si>
    <t>AS ON                      01-04-2017 (Rs.)</t>
  </si>
  <si>
    <t>Additions (Rs.)</t>
  </si>
  <si>
    <t>Deductions (Rs.)</t>
  </si>
  <si>
    <t>AS ON                              01-04-2017 (Rs.)</t>
  </si>
  <si>
    <t>For the Period</t>
  </si>
  <si>
    <t>Land</t>
  </si>
  <si>
    <t>Buildings</t>
  </si>
  <si>
    <t>Office Buildings</t>
  </si>
  <si>
    <t>Plant &amp; Machinery</t>
  </si>
  <si>
    <t>Furniture</t>
  </si>
  <si>
    <t>Vehicles</t>
  </si>
  <si>
    <t xml:space="preserve">Office Equipment </t>
  </si>
  <si>
    <t>Generator</t>
  </si>
  <si>
    <t>Electrical Equipment</t>
  </si>
  <si>
    <t>Lab Equipment</t>
  </si>
  <si>
    <t>Computers</t>
  </si>
  <si>
    <t>Total</t>
  </si>
  <si>
    <t>Investments in Equity Shares (Trade)</t>
  </si>
  <si>
    <t xml:space="preserve"> 170 HDFC Bank</t>
  </si>
  <si>
    <t xml:space="preserve">  500 Hindustan Lever Ltd., of Rs.10/- each</t>
  </si>
  <si>
    <t xml:space="preserve">  120 Silver Line Technologies </t>
  </si>
  <si>
    <t>3700 Anjani Portland</t>
  </si>
  <si>
    <t>1000 Trident Limited</t>
  </si>
  <si>
    <t>1000 Alok Industries</t>
  </si>
  <si>
    <t>5000 Computech International</t>
  </si>
  <si>
    <t>1000 Ginni Filaments</t>
  </si>
  <si>
    <t>70000 -  Bheema Cements Ltd of  Rs.10/- each</t>
  </si>
  <si>
    <t>Aggregate Book Value of Quoted Investments :</t>
  </si>
  <si>
    <t>Investments in Government Securities</t>
  </si>
  <si>
    <t>Investments in Equity Sahres (Non-Trade)</t>
  </si>
  <si>
    <t xml:space="preserve">   (500 Jeedimetla Effluent Treatment Ltd.,</t>
  </si>
  <si>
    <t xml:space="preserve">      of Rs.100/- each)</t>
  </si>
  <si>
    <t>Non-Current Investments</t>
  </si>
  <si>
    <t>Raw materials</t>
  </si>
  <si>
    <t>Finished Goods</t>
  </si>
  <si>
    <t>Packing Materials</t>
  </si>
  <si>
    <t>House Plots</t>
  </si>
  <si>
    <t>Debtors outstanding for period exceeding 6 months</t>
  </si>
  <si>
    <t>Debtors outstanding not exceeding 6 months</t>
  </si>
  <si>
    <t>Cash on Hand</t>
  </si>
  <si>
    <t>Advance for Raw Materials</t>
  </si>
  <si>
    <t>Share Capital</t>
  </si>
  <si>
    <t>Retained Earnings</t>
  </si>
  <si>
    <t xml:space="preserve">     Deferred Revenue Grant - Sales Tax Deferment</t>
  </si>
  <si>
    <t xml:space="preserve">     (Commercial Tax Department)</t>
  </si>
  <si>
    <t>Security Deposits</t>
  </si>
  <si>
    <t>Vehicle Loan from Financial Institutions</t>
  </si>
  <si>
    <t>Loan from the Director - Related Party (Unsecured)</t>
  </si>
  <si>
    <t>Term Loan - Kotak Mahindra Bank</t>
  </si>
  <si>
    <t>Advances from Customers</t>
  </si>
  <si>
    <t>Unclaimed Dividends F.Y 2012-13 &amp; 2013-14</t>
  </si>
  <si>
    <t>Other Current Liabilities</t>
  </si>
  <si>
    <t>Outstanding Liabilities</t>
  </si>
  <si>
    <t>Short Term Provisions</t>
  </si>
  <si>
    <t>Other Income</t>
  </si>
  <si>
    <t>Interest Received</t>
  </si>
  <si>
    <t>Exchange Fluctuation</t>
  </si>
  <si>
    <t>Misc. Income</t>
  </si>
  <si>
    <t>Cost of Materials Consumed</t>
  </si>
  <si>
    <t>RAW MATERIALS CONSUMED</t>
  </si>
  <si>
    <t>Opening Stock</t>
  </si>
  <si>
    <t>Add : Purchases</t>
  </si>
  <si>
    <t>Less : Closing Stock</t>
  </si>
  <si>
    <t>PACKING MATERIALS CONSUMED</t>
  </si>
  <si>
    <t>Changes in Inventories of Finished Goods, Land  and Work-in-progress</t>
  </si>
  <si>
    <t>Opening inventory</t>
  </si>
  <si>
    <t>Finished goods</t>
  </si>
  <si>
    <t>(A)</t>
  </si>
  <si>
    <t>Closing inventory</t>
  </si>
  <si>
    <t>(B)</t>
  </si>
  <si>
    <t>Total (A-B)</t>
  </si>
  <si>
    <t xml:space="preserve">Salaries &amp; Wages - Factory </t>
  </si>
  <si>
    <t>Salaries - Office Staff</t>
  </si>
  <si>
    <t>Salaries - Marketing</t>
  </si>
  <si>
    <t>Office Staff TA &amp; DA</t>
  </si>
  <si>
    <t>Marketing TA &amp; DA</t>
  </si>
  <si>
    <t>Directors' Remuneration</t>
  </si>
  <si>
    <t>Bonus - Managing Director &amp; Executive Director</t>
  </si>
  <si>
    <t>Directors' TA &amp; DA</t>
  </si>
  <si>
    <t>Directors' Sitting Fee</t>
  </si>
  <si>
    <t>Provident Fund</t>
  </si>
  <si>
    <t xml:space="preserve">ESI </t>
  </si>
  <si>
    <t>Staff Welfare</t>
  </si>
  <si>
    <t xml:space="preserve">Bonus </t>
  </si>
  <si>
    <t>Gratuity</t>
  </si>
  <si>
    <t>Interest paid to Banks</t>
  </si>
  <si>
    <t>Other borrowing costs</t>
  </si>
  <si>
    <t>Power &amp; Fuel</t>
  </si>
  <si>
    <t>Rent</t>
  </si>
  <si>
    <t>Factory Maintainance</t>
  </si>
  <si>
    <t>Insurance - MFG</t>
  </si>
  <si>
    <t>Rates &amp; Taxes</t>
  </si>
  <si>
    <t>Selling &amp; Distribution Expenses</t>
  </si>
  <si>
    <t>Freight Charges Inward</t>
  </si>
  <si>
    <t>Import Clearing Charges</t>
  </si>
  <si>
    <t>Safety Devices</t>
  </si>
  <si>
    <t>First Aid &amp; Medical Expenses</t>
  </si>
  <si>
    <t>Social Welfare Surcharge</t>
  </si>
  <si>
    <t>Administration Expenses</t>
  </si>
  <si>
    <t>Sales Taxes</t>
  </si>
  <si>
    <t>As at</t>
  </si>
  <si>
    <t>Rs.</t>
  </si>
  <si>
    <t>Trade Payables</t>
  </si>
  <si>
    <t>Short Term Borrowings</t>
  </si>
  <si>
    <t>CIN : L24110TG1989PLC009500</t>
  </si>
  <si>
    <t>Tel : 040-23557712 / 23557713, Fax : 040-23557714.</t>
  </si>
  <si>
    <t>Exceptional Items</t>
  </si>
  <si>
    <t>Extraordinary Items</t>
  </si>
  <si>
    <t>Authorised Capital</t>
  </si>
  <si>
    <t>Issued, Subscribed and Paid up Capital</t>
  </si>
  <si>
    <t>Term Loan (Secured)</t>
  </si>
  <si>
    <t>Deferrment of Sales Tax Liability (Unsecured)</t>
  </si>
  <si>
    <t>Trade Receivables (Unsecured)</t>
  </si>
  <si>
    <t>Discount Received</t>
  </si>
  <si>
    <t>EMPLOYEE BENEFIT EXPENSES</t>
  </si>
  <si>
    <t>Salaries and Wages</t>
  </si>
  <si>
    <t>Contribution to PF and ESI</t>
  </si>
  <si>
    <t>Earn Leaves</t>
  </si>
  <si>
    <t>Customs Duty</t>
  </si>
  <si>
    <t>Annexure to Notes - 3-2</t>
  </si>
  <si>
    <t>Commercial Tax Department - A.P.</t>
  </si>
  <si>
    <t xml:space="preserve"> S.No</t>
  </si>
  <si>
    <t>Year</t>
  </si>
  <si>
    <t>Amount</t>
  </si>
  <si>
    <t>1996-97</t>
  </si>
  <si>
    <t>1997-98</t>
  </si>
  <si>
    <t>1998-99</t>
  </si>
  <si>
    <t>1999-00</t>
  </si>
  <si>
    <t>2000-01</t>
  </si>
  <si>
    <t>2001-02</t>
  </si>
  <si>
    <t>2002-03</t>
  </si>
  <si>
    <t>2003-04</t>
  </si>
  <si>
    <t>2004-05</t>
  </si>
  <si>
    <t>2005-06</t>
  </si>
  <si>
    <t>2006-07</t>
  </si>
  <si>
    <t>2007-08</t>
  </si>
  <si>
    <t>2008-09</t>
  </si>
  <si>
    <t>2009-10</t>
  </si>
  <si>
    <t>Less - Repayments</t>
  </si>
  <si>
    <t>2010-11</t>
  </si>
  <si>
    <t>2011-12</t>
  </si>
  <si>
    <t>2012-13</t>
  </si>
  <si>
    <t>2013-14</t>
  </si>
  <si>
    <t>2014-15</t>
  </si>
  <si>
    <t>2015-16</t>
  </si>
  <si>
    <t>2016-17</t>
  </si>
  <si>
    <t>TOTAL :</t>
  </si>
  <si>
    <t>M/s. Balaji Agro Agencies, Ongole</t>
  </si>
  <si>
    <t>M/s. Shambhavi Seeds &amp; Pesticides, Nizamabad</t>
  </si>
  <si>
    <t>M/s. Sri Balaji Enterprises, Bodhan</t>
  </si>
  <si>
    <t>M/s. Sri Raja Rajeswari Fertilizers, Pothangol</t>
  </si>
  <si>
    <t>M/s. Sri Laxmi Agencies, Varni</t>
  </si>
  <si>
    <t>M/s. Jai Hanuman Fertilizers, Chandoor</t>
  </si>
  <si>
    <t>M/s. Kumari Seeds &amp; Pesticides, Chittoor</t>
  </si>
  <si>
    <t>M/s. Sri Vinayaka Traders, Kuppam</t>
  </si>
  <si>
    <t>M/s. T.Harinath, Narayanavanam</t>
  </si>
  <si>
    <t>M/s. Maruthi Seeds &amp; Pesticides, Nagari</t>
  </si>
  <si>
    <t>M/s. Sri Maruthi Traders, Chittoor</t>
  </si>
  <si>
    <t>M/s. Sri Balaji Seeds &amp; Pesticides, Puttur</t>
  </si>
  <si>
    <t>M/s. Bismilla Traders, Banganepalem</t>
  </si>
  <si>
    <t>M/s. Bharat Traders, Pakala</t>
  </si>
  <si>
    <t>M/s. S.L.V.Seeds &amp; Pests, Kallur</t>
  </si>
  <si>
    <t>M/s. Sri Srinivasa Seeds &amp; Genaral Stores, Kallur</t>
  </si>
  <si>
    <t>M/s. Usha Chemicals &amp; Seeds, Dunganur</t>
  </si>
  <si>
    <t>M/s. Usha Agro Seeds &amp; Pests, Dunganur</t>
  </si>
  <si>
    <t>M/s. Om Sri Sai Fertilisers, Punganur</t>
  </si>
  <si>
    <t>M/s. Sri Lakshmi Traders, Sadum</t>
  </si>
  <si>
    <t>M/s. Gayatri Seeds &amp; Pesticides, Ramasamudram</t>
  </si>
  <si>
    <t>M/s. Srinivas Fertiliser, Amalner</t>
  </si>
  <si>
    <t>M/s. Gajanan Eknath Kendra, Erandol</t>
  </si>
  <si>
    <t>M/s. Krishi Vaibhav Agro Agencies</t>
  </si>
  <si>
    <t>M/s. Mathashri Krushi Seva Kendra, Dardekorhale</t>
  </si>
  <si>
    <t>M/s. Krishi Vikas Agro Services, Sangamner</t>
  </si>
  <si>
    <t>M/s. Pedkai Krushi Kendra, Nipane</t>
  </si>
  <si>
    <t>M/s. Sri Maha Laxmi Agro Agencies, Jalagaon</t>
  </si>
  <si>
    <t>M/s. Umesh Agro Centre, Mehunbare</t>
  </si>
  <si>
    <t>M/s. Jagadamba Krushi Kendra, Dharangaon</t>
  </si>
  <si>
    <t>M/s. Gajanan Krushi Kendra, Kamargaon</t>
  </si>
  <si>
    <t>M/s. Deepak Agro Centre, Paradhi</t>
  </si>
  <si>
    <t>M/s. Om Krushi Kendra, Purra</t>
  </si>
  <si>
    <t>M/s. Tejas Fertilisers, Parthri</t>
  </si>
  <si>
    <t>M/s. Tulja Agro Seva Kendra, Takali</t>
  </si>
  <si>
    <t>M/s. Shan Agro Services, Palkched</t>
  </si>
  <si>
    <t>M/s. Sadguru Krushi Kendra, Pathri</t>
  </si>
  <si>
    <t>M/s. Bhagyashri Traders, Gangakhed</t>
  </si>
  <si>
    <t>M/s. Sumeet Agro Agencies, Adgaon</t>
  </si>
  <si>
    <t>M/s. New Vishwanath Krushi Agencies, Chminchkhed</t>
  </si>
  <si>
    <t>M/s. Pawanduth Agro Tech, Niphad</t>
  </si>
  <si>
    <t>M/s. Pratap Sinh Krushi Kendra, Mukam</t>
  </si>
  <si>
    <t>M/s. Padmavathi Trading Company, Atmakur</t>
  </si>
  <si>
    <t>M/s. Vishal Agro Agencies, Parbhani</t>
  </si>
  <si>
    <t>M/s. Shri Santh Vithoba Krushi Kendra, Tadborgaon</t>
  </si>
  <si>
    <t>M/s. Patil Agro Agencies, Morshi</t>
  </si>
  <si>
    <t>M/s. Savata Krushi Seva Kendra, Bazar Sawarigi</t>
  </si>
  <si>
    <t>M/s. Vaishnavi Agro Services, Chalisgaon</t>
  </si>
  <si>
    <t>M/s. New Ambhika Agro Agecneis, Pachora</t>
  </si>
  <si>
    <t>M/s. Sankalp Seeds, Pusad</t>
  </si>
  <si>
    <t>M/s. Dnyaneshwari Krushi Kendra, Mukhed</t>
  </si>
  <si>
    <t>M/s. Mayur Trading Company, Gangakhed</t>
  </si>
  <si>
    <t>M/s. Gajaraj Krushi Seva Kednra, Napalkhed</t>
  </si>
  <si>
    <t>M/s. Sarwadanya Krushi Seva Kednra, Aroli</t>
  </si>
  <si>
    <t>M/s. Venkateswara Traders, Choutupalli</t>
  </si>
  <si>
    <t>M/s. Shyamal Krushi Seva Kendra, Sakri</t>
  </si>
  <si>
    <t>M/s. Shree Agencies, Arvi</t>
  </si>
  <si>
    <t>M/s. Vijay Krushi Seva Kendra, Kannad</t>
  </si>
  <si>
    <t xml:space="preserve">M/s.  Sri Raja Rajeswara Agencies, Echoda </t>
  </si>
  <si>
    <t xml:space="preserve">M/s. Shiv Shakti Trading Company, Parbhani </t>
  </si>
  <si>
    <t>M/s. Sri Ganesh Agro Agencies, Belora</t>
  </si>
  <si>
    <t>M/s. Aditya Agro Agencies, Wallis</t>
  </si>
  <si>
    <t>M/s. Rythu Fertilisers &amp; Seeds, 'X' Road Kannale</t>
  </si>
  <si>
    <t>M/s. Pragathi Krushi Kendra, Manvath</t>
  </si>
  <si>
    <t>M/s. Sachin Krushi Kendra , Hinghanghar</t>
  </si>
  <si>
    <t>M/s. Laxmi Krushi Seva Kendra, Katol</t>
  </si>
  <si>
    <t>M/s. Shetkari Krushi Agencies, Dahihanda</t>
  </si>
  <si>
    <t>M/s. Ambica Krushi Kendra, Balapur</t>
  </si>
  <si>
    <t xml:space="preserve">M/s. Sai Agro Agencies, Shegaon </t>
  </si>
  <si>
    <t>M/s. Jay Gurudev Krushi Kendra, Tumsar</t>
  </si>
  <si>
    <t>M/s. Harshila Krushi Kendra, Kolha</t>
  </si>
  <si>
    <t>M/s. Sri Sai Ganesh Traders, Macharam</t>
  </si>
  <si>
    <t>M/s. Sri Ramanjaneya Traders, Suryapet</t>
  </si>
  <si>
    <t>M/s. Uma Maheshwara Traders, Suryapet</t>
  </si>
  <si>
    <t>M/s. Tori Seeds, Deoli</t>
  </si>
  <si>
    <t>M/s. Shri Ganesh Krishi Seva Kendra, Dumari</t>
  </si>
  <si>
    <t>M/s. Datta Krushi Kendra, Nimgaon</t>
  </si>
  <si>
    <t>M/s. Chamunda Traders, Jalagan</t>
  </si>
  <si>
    <t>M/s. Choudhary Krushi Kendra, Nimkheda</t>
  </si>
  <si>
    <t>M/s. Ashtvinayak Krishi Kendra, Basmat</t>
  </si>
  <si>
    <t>M/s. Satpate Agro Agencies, Narkhed</t>
  </si>
  <si>
    <t>M/s. Naesh Krushi Kendra, Palam</t>
  </si>
  <si>
    <t>M/s. Shri Gajanan Agro, Khamgaon</t>
  </si>
  <si>
    <t>M/s. Girish Agro Sents, angrampur</t>
  </si>
  <si>
    <t>M/s. Dhiraj Agro, Amalner</t>
  </si>
  <si>
    <t>M/s. Jai Mahlar Krushi Seva Kendra, Somthane</t>
  </si>
  <si>
    <t>M/s. Raj Krishi Seva, Nagarsol</t>
  </si>
  <si>
    <t>M/s. Sri MamathaTraders, Waradamanukota</t>
  </si>
  <si>
    <t>M/s. Ashwini Ferts, Pests &amp; Seeds, Kuravi</t>
  </si>
  <si>
    <t>M/s. Sai Ram Pests &amp; Seeds, Yedapally</t>
  </si>
  <si>
    <t>M/s. Patil Krushi Kendra, Tondapur</t>
  </si>
  <si>
    <t>M/s. Mallikarjuna Ferts, Pests &amp; Seeds, Padaduthudla</t>
  </si>
  <si>
    <t>M/s. Sri Venkateshwara Ferts, Pests &amp; Seeds, Kalvacheral</t>
  </si>
  <si>
    <t>M/s. Vayuputra Traders, Medarametala</t>
  </si>
  <si>
    <t>M/s. Bhanalaxmi Pesticides, Idulapur</t>
  </si>
  <si>
    <t>M/s. Marathwasa Agro Services, Jalna</t>
  </si>
  <si>
    <t>M/s. Sri  Srinivasa Pesticides, Kamavaram</t>
  </si>
  <si>
    <t>M/s. Balaji Agro, Erandol</t>
  </si>
  <si>
    <t>M/s. Bhargavi Seeds Agencies, Khammam</t>
  </si>
  <si>
    <t>M/s. Dabhade Agro Traders, Andarsul</t>
  </si>
  <si>
    <t>M/s. Trimurthi Agencies, Lasalgaon</t>
  </si>
  <si>
    <t>M/s. Dhan Sri Traders, Sultanpur</t>
  </si>
  <si>
    <t>M/s. Jai Gurudev Krushi Kendra, Riddhapur</t>
  </si>
  <si>
    <t>M/s. Srinivasa Fertilisers , Seeds &amp; Pests, Aitipamula</t>
  </si>
  <si>
    <t>M/s. Sreedhanlaxmi Pests, Ferts &amp; Seeds, Mallepalli</t>
  </si>
  <si>
    <t>M/s. Bhagayadaya Krushi Seva Kendra, Nitale</t>
  </si>
  <si>
    <t>M/s. Sai Ram Agro Agencies, Parsoni</t>
  </si>
  <si>
    <t>M/s. Girpunje Krishi Kendra, Pohra</t>
  </si>
  <si>
    <t>M/s. Vishva Agro Services, Sinnar</t>
  </si>
  <si>
    <t>M/s. Ritesh Agro Centre, Chopda</t>
  </si>
  <si>
    <t>M/s. Shri Venkateswara Fertilisers, Nimkheda</t>
  </si>
  <si>
    <t>M/s. Anand Krushi Udyog, Loni BK</t>
  </si>
  <si>
    <t>M/s.Stuthi Agro Chemicals &amp; Ferts, Bollapalli</t>
  </si>
  <si>
    <t>M/s.Thirumala Traders, Mahabubabad</t>
  </si>
  <si>
    <t>M/s.Raghavendra Agencies, Mahabubabad</t>
  </si>
  <si>
    <t>M/s.Kisan Krushi Kendra, Sirsi</t>
  </si>
  <si>
    <t>M/s.Jai Janardhan Krushi Seva Kendra, Shaha</t>
  </si>
  <si>
    <t>M/s.Shri Krushna Krushi Seva Kednara, Nigdol</t>
  </si>
  <si>
    <t>M/s.Panchavati Krushi Udyog, Nashik</t>
  </si>
  <si>
    <t>M/s.Star Agro Sales, Agalakera</t>
  </si>
  <si>
    <t>M/s.Ramai Agro Agenceis, Sawangi</t>
  </si>
  <si>
    <t>M/s.Kisan Agro Agencies, Vaghnagar</t>
  </si>
  <si>
    <t>M/s.Anatha Ramanjaneya Traders, Thulluru</t>
  </si>
  <si>
    <t>M/s.Jai Gajanan Krishi Kendra, Matargaon</t>
  </si>
  <si>
    <t>M/s.Rythu Mitra Agencies, Thripuraram</t>
  </si>
  <si>
    <t>M/s.Sri Saruvana Ferts, Pests &amp; Seeds, Gurrompode</t>
  </si>
  <si>
    <t>M/s.Sri Venkateswara Traders, Mulugu</t>
  </si>
  <si>
    <t>M/s.Pravin Krishi Kendra, Wakod</t>
  </si>
  <si>
    <t>M/s.Omkar Krupa Krushi Kendra, Shirpurjain.</t>
  </si>
  <si>
    <t>M/s.Vaibhav Krushi Vikas, Ghatsawali</t>
  </si>
  <si>
    <t>M/s.Sainath Traders, Dharur</t>
  </si>
  <si>
    <t>M/s.Bali Raja Krushi Seva Kendra, Risod</t>
  </si>
  <si>
    <t>M/s.Sri Sai Krishi Seva Kendra, Dhanki</t>
  </si>
  <si>
    <t xml:space="preserve">M/s.Ashapurak Agro Agencies, Pimpalner </t>
  </si>
  <si>
    <t>M/s.Jalagan Janed, Buldana</t>
  </si>
  <si>
    <t>M/s.Sri Sai Krupa Ferts, Indupur</t>
  </si>
  <si>
    <t>M/s.Sree Balaji Rythu Depot, Buchireddypalem</t>
  </si>
  <si>
    <t>M/s.Sre Venkateswara Rythu Seva Kendram, Thalamanchi</t>
  </si>
  <si>
    <t>M/s.Sanjay Agro Centre, Anring</t>
  </si>
  <si>
    <t>M/s.Shiv Krishi Kendra, Pimpargaon</t>
  </si>
  <si>
    <t>M/s.Sai Krushi Kendra, Ralagaon</t>
  </si>
  <si>
    <t>M/s.Shri Vykantesh Agro Centre, Parwa</t>
  </si>
  <si>
    <t>M/s.Ganga Bhavani Rythu Depot, Yellayapalem</t>
  </si>
  <si>
    <t>M/s.Telangana Seeds &amp; Pests, Warangal</t>
  </si>
  <si>
    <t>M/s.Sri Raghavendra Seeds &amp; Pests, Miryalagudem</t>
  </si>
  <si>
    <t>M/s.Gayatri Ferts, Pests &amp; Seeds, Guduru</t>
  </si>
  <si>
    <t>M/s.Balaji Agro Agencies, Darwah, Yeotmal</t>
  </si>
  <si>
    <t>M/s.Mathura Krushi Seva Kendra, Washin</t>
  </si>
  <si>
    <t>M/s.Thushar Agro Agencies, Nathapur, Beed</t>
  </si>
  <si>
    <t>M/s.Godavari Agro Services, Khadlezurge</t>
  </si>
  <si>
    <t>M/s.Sai Agro Tech India, Kaij</t>
  </si>
  <si>
    <t>M/s.Rajya Lakshmi Rythu Depot, Machavaram</t>
  </si>
  <si>
    <t>M/s.Krushi Mandir, Jalagaon</t>
  </si>
  <si>
    <t>M/s.Thirumal Seeds, Sangem</t>
  </si>
  <si>
    <t>M/s.Shivam Agro, Dongaon</t>
  </si>
  <si>
    <t>M/s.Krishi Ganga Krishi Kendra, Maregaon</t>
  </si>
  <si>
    <t>M/s.Renuka Agro, Mahenjc</t>
  </si>
  <si>
    <t>M/s.Shrikant agro Agencies, Akot</t>
  </si>
  <si>
    <t>M/s.Shri Jogeshwari Agro Centre, Charangaon</t>
  </si>
  <si>
    <t>M/s.Sri Raja Rajeswara Ferts, Jagderpur</t>
  </si>
  <si>
    <t>M/s.Sri Ramanjaneya Rythu SevaKendram,Gajwel.</t>
  </si>
  <si>
    <t>M/s.Vyshnavi Agro Agencies,Kondaparthi.</t>
  </si>
  <si>
    <t>M/s.Guru Raghavendra Agro Agencies,Markapuram.</t>
  </si>
  <si>
    <t>M/s.Mallikarjuna Seeds &amp; Pests,Venkatapuram.</t>
  </si>
  <si>
    <t>M/s.Gayatri Agro Traders,Kasoda</t>
  </si>
  <si>
    <t>M/s.Sai Krushi Kendra,Kalwad.</t>
  </si>
  <si>
    <t>M/s.Sai Krushi Seva Kendra,Karjana.</t>
  </si>
  <si>
    <t>M/s.laxmi Agro,Wadgaon gad x</t>
  </si>
  <si>
    <t>M/s.Seva Krushi Seva Kendra,Sirsala.</t>
  </si>
  <si>
    <t>M/s.Yuvraj Agro Agencies,Akot</t>
  </si>
  <si>
    <t>M/s.Markedeya Ferts,Adilabad.</t>
  </si>
  <si>
    <t>M/s.G.K.V.Traders,Tekkalkote</t>
  </si>
  <si>
    <t>M/s.Sri Basaveswara Agro Trades,Tekkalukote.</t>
  </si>
  <si>
    <t>M/s.YSR pesticides,seeds,Palakeedu.</t>
  </si>
  <si>
    <t>M/s.Sri mehar baba ferts,Tripuram.</t>
  </si>
  <si>
    <t>M/s.Sri Sai Ferts,Pests&amp;Seeds,Maliya.</t>
  </si>
  <si>
    <t>M/s.Sri Sai Srinivasa Ferts &amp; Pests,Thopucherla</t>
  </si>
  <si>
    <t>M/s.Sri Ramadhutha Seeds &amp; Pests, Adilabad</t>
  </si>
  <si>
    <t>M/s.Sai Ram Ferts, Seeds &amp; Pestcides, Adilabad</t>
  </si>
  <si>
    <t>M/s.K.Praveen Seeds, Pests &amp; Ferts, Adilabad</t>
  </si>
  <si>
    <t>M/s.Sri Maruthi Maheswarara Ferts, Miryalguda</t>
  </si>
  <si>
    <t>M/s.Jai Kisan Seeds, Pests &amp; Ferts, Damarchala</t>
  </si>
  <si>
    <t>M/s.Nisarga Agro Centre, Siriguppa</t>
  </si>
  <si>
    <t>M/s.Shri Vithal Krupa KSK, Amla</t>
  </si>
  <si>
    <t>M/s.Sri Nanikappa Swamy Ferts, Brahmasamudram</t>
  </si>
  <si>
    <t>M/s.Sri Maruthi Rama Pests, Allur</t>
  </si>
  <si>
    <t>M/s.Vinitha Ferts &amp; Pests, Chowllapally</t>
  </si>
  <si>
    <t>M/s.Vinayaka Ferts, Pests &amp; Seeds, Machapur</t>
  </si>
  <si>
    <t>M/s.Laxmi Balaji Traders, Gajwel</t>
  </si>
  <si>
    <t>M/s.Sri Narsimha Ferts, Echoda</t>
  </si>
  <si>
    <t>M/s.Sri Siva Sankar Ferts &amp; Pests, Tharigopula</t>
  </si>
  <si>
    <t>M/s.Sri Manjunadha Pests &amp; Gen.Merchants, Vootlapally</t>
  </si>
  <si>
    <t>M/s.Sri Vijaya Siddeswara Ferts, Adoni</t>
  </si>
  <si>
    <t>M/s.Sri Vinayaka Traders, Yemmiganour</t>
  </si>
  <si>
    <t>M/s.Sri Raja Rajeswari Traders, Rowdar</t>
  </si>
  <si>
    <t>M/s.Sri Sri Neelakangeswara Traders, Kowthalam</t>
  </si>
  <si>
    <t>M/s.Raithu Depot Deeds &amp; Pests, Jammikunta</t>
  </si>
  <si>
    <t>M/s.Jai Kisan Enterprises, Nagpur</t>
  </si>
  <si>
    <t>M/s.Krushidhan Krushi Seva Kendra, Cehagaon</t>
  </si>
  <si>
    <t>M/s.Baliraja Krushi &amp; Hardware, Nimbhi</t>
  </si>
  <si>
    <t>M/s.Adisadguru Ferts &amp; Pests, Kanekal</t>
  </si>
  <si>
    <t>M/s.Srinandi Ferts,Bennikal.</t>
  </si>
  <si>
    <t>M/s.SRi lakshmi VenkateswaraFerts,Krishnapuram.</t>
  </si>
  <si>
    <t>M/s.Sri Chikkaneswara SwamyFerts,Rachumarri.</t>
  </si>
  <si>
    <t>M/s.Sri Venkateswara ferts&amp;Co.,Valluru.</t>
  </si>
  <si>
    <t>M/s.Sri Lakshmi srinivasa Agencies,Pudili.</t>
  </si>
  <si>
    <t>M/s.Annavarappadu,NRT.</t>
  </si>
  <si>
    <t>M/s.Sri laxmi tirupatamma Traders,Nashimpeta.</t>
  </si>
  <si>
    <t>M/s.Avinash Traders,Thummacharla</t>
  </si>
  <si>
    <t>M/s.Sri Druga Ferts&amp;G.S,Kothak</t>
  </si>
  <si>
    <t>M/s.Sri Sankar Seeds,Andkapalli</t>
  </si>
  <si>
    <t>M/s.Laxmi Sai Traders,Manganoor</t>
  </si>
  <si>
    <t>M/s.Sri Dhanalaxmi Agencies,Bijinepalli.</t>
  </si>
  <si>
    <t>M/s.Rohi Krushi Seva kendra,Nandgaon.</t>
  </si>
  <si>
    <t>M/s.Bablu Kurshi Kendra,Hiwara</t>
  </si>
  <si>
    <t>M/s.Swami Krishi Kendra,Borgaon</t>
  </si>
  <si>
    <t>M/s.Anand Agro Centre,Tunki.</t>
  </si>
  <si>
    <t>M/s.Kastkar Krishi Seva Kendra,Keliwelt.</t>
  </si>
  <si>
    <t>M/s.Sharddha Krushi Seva Kendra,ASegaon pen washim</t>
  </si>
  <si>
    <t>M/s.Harithranti Krushi Seva Kendra,Dindrud.</t>
  </si>
  <si>
    <t>M/s.Shakanbhari Agro Services, Madsangavi.</t>
  </si>
  <si>
    <t>M/s.Sri Sai Srinivasa Agencies,Gabbur.</t>
  </si>
  <si>
    <t>M/s.Balaji Ferts (SrinivasaTraders) Jainoor.</t>
  </si>
  <si>
    <t>M/s.Nahesh KSK, Madgaon.</t>
  </si>
  <si>
    <t>M/s.Kisan Trading co.,Parbini</t>
  </si>
  <si>
    <t>M/s.Kasi Viswaswara Ferts,Guntakal.</t>
  </si>
  <si>
    <t>M/s.Basha Ferts&amp;Pests,Vajrakarur</t>
  </si>
  <si>
    <t>M/s.R.K.Seeds,Narsipatanam.</t>
  </si>
  <si>
    <t>M/s.Mohan Traders,Battalapalli</t>
  </si>
  <si>
    <t>M/s.Sri Shirdi sai seeds&amp;Pests,Yarragunta.</t>
  </si>
  <si>
    <t>M/s.Sri Sai Pesticides&amp;Seeds&amp;Ferts,Kanekal.</t>
  </si>
  <si>
    <t>M/s.Sri Sai Bhagavan Ferts,Upparahalgate.</t>
  </si>
  <si>
    <t>M/s.Vigneswara Ferts,Pests&amp;Seeds,Thakkellapadu.</t>
  </si>
  <si>
    <t>M/s.Hanuman Pesticides,Dammalapdu.</t>
  </si>
  <si>
    <t>M/s.Raghavendra Seeds,Tansi.</t>
  </si>
  <si>
    <t>M/s.Bharathi Traders,Vijayawada</t>
  </si>
  <si>
    <t>M/s.Blaji Agro Inputs,Macherla</t>
  </si>
  <si>
    <t>M/s.Venkateswara Chemicals, Guntakal</t>
  </si>
  <si>
    <t>M/s.Ramaseva Pests,Seeds, Abbapoor</t>
  </si>
  <si>
    <t>M/s.Sri Gurumurthi Agencies, Makkavaripalem</t>
  </si>
  <si>
    <t>M/s.Sri Durga Manures &amp; Seeds, A.Konduru</t>
  </si>
  <si>
    <t>M/s.Sri Shiva Guru Traders,Badinechal</t>
  </si>
  <si>
    <t>M/s.New Viswas Traders,Maliya.</t>
  </si>
  <si>
    <t>M/s.Ramcharan Ferts, Pests &amp; Seeds, Pagadapally 'X' Road</t>
  </si>
  <si>
    <t>M/s.Eshwara Traders,Bijnepalli</t>
  </si>
  <si>
    <t>M/s.Sri Bhadrakali Ferts,Warangal.</t>
  </si>
  <si>
    <t>M/s.Sreekanka Laxmi Traders,Siraguppa.</t>
  </si>
  <si>
    <t>M/s.Thanga Bhadra Agro Traders,Siruguppa.</t>
  </si>
  <si>
    <t>M/s.Meherbaba Krushi Seva Kendra,Banosa.</t>
  </si>
  <si>
    <t>M/s.Sri Surya Teja Seeds,Pests,Gajapatinagar.</t>
  </si>
  <si>
    <t>M/s.Durga Bhavani Ferts&amp;Pests,Miryalaguda.</t>
  </si>
  <si>
    <t>M/s.Thirumala Traders,Bojinepally</t>
  </si>
  <si>
    <t>M/s.Sai Ram Traders,Mahamadabad</t>
  </si>
  <si>
    <t>M/s.Sri Rama Lingeswara Ferts,Vandavagili.</t>
  </si>
  <si>
    <t>M/s.Sri Balaji Traders,Alur.</t>
  </si>
  <si>
    <t>M/s.Sri Veera Venkateswara ferts&amp;G.M,Annaram.</t>
  </si>
  <si>
    <t>M/s.Om Sai Ferts,Pests&amp;Seeds,Byranpally.</t>
  </si>
  <si>
    <t>M/s.Sri Lakshmi Traders,Chekkapalli.</t>
  </si>
  <si>
    <t>M/s.Sri Venkata Sai Seeds&amp;Pests,G.S</t>
  </si>
  <si>
    <t>M/s.Sri Sai Krishana Seeds&amp;Pests,Nandigama.</t>
  </si>
  <si>
    <t>M/s.Sri Basaveshwara Agro Agencies,Chatanlli.</t>
  </si>
  <si>
    <t>M/s.Sri Venkata Sai Traders,Bhoothpur.</t>
  </si>
  <si>
    <t>M/s.Sachin Seeds &amp; Pests,Adilabad.</t>
  </si>
  <si>
    <t>M/s.Nagesh Krishi Kendra,Sengan</t>
  </si>
  <si>
    <t>M/s.Sri Srinivasa Ferts&amp;Pests,Seeds,Kalwacharla.</t>
  </si>
  <si>
    <t>M/s.Sri Venkateswara Ferts,Seethanagaram.</t>
  </si>
  <si>
    <t>M/s.Kisan KSK,Mowad.</t>
  </si>
  <si>
    <t>M/s.Shiva Krupa Krishi Kendra,Chaliya.</t>
  </si>
  <si>
    <t>M/s.New Gayatri seeds&amp; ferts,Haliya.</t>
  </si>
  <si>
    <t>M/s.Sri Sai Ram seeds &amp; Pests,Pachipenta.</t>
  </si>
  <si>
    <t>M/s.Sri lakshmi seeds &amp; Ramabhadrapuram.</t>
  </si>
  <si>
    <t>M/s.Reshma &amp; Co.,Adoni.</t>
  </si>
  <si>
    <t>M/s.Sri Venkateswara Ferts&amp;Pests,Alur.</t>
  </si>
  <si>
    <t>M/s.Sri Balaji Pests,Nandyal.</t>
  </si>
  <si>
    <t>M/s.Sree Chidambareswara pests,Bandiatmakur</t>
  </si>
  <si>
    <t>M/s.Maruthi Ferts,Parimandal</t>
  </si>
  <si>
    <t>M/s.Sri Prasannajaneya Traders,Vinukonda.</t>
  </si>
  <si>
    <t>M/s.Bhoolaxmi Agencies,Mamader</t>
  </si>
  <si>
    <t>M/s. Srinivasa Ferts &amp; General Stores, Ravikamatham</t>
  </si>
  <si>
    <t>M/s.Laxmi Ferts,Kallur.</t>
  </si>
  <si>
    <t>M/s.Sri Panchemukhi Enterprises,Gillesugur.</t>
  </si>
  <si>
    <t>M/s.Sri Vasavi Trading &amp; Co.,Saidapur.</t>
  </si>
  <si>
    <t>M/s.Dhana laxmi Ferts &amp; Pests&amp;Seeds,Rachapally.</t>
  </si>
  <si>
    <t>M/s.New Jarwant Pests,Chowtkur</t>
  </si>
  <si>
    <t>M/s.Sai Yasaswi Pests,Pesaravai</t>
  </si>
  <si>
    <t>M/s.Mauli Agro Poin,Achalpur</t>
  </si>
  <si>
    <t>M/s.Sri Sai Shiva Ganga Seeds&amp;Ferts,Lokeshwaram.</t>
  </si>
  <si>
    <t>M/s.Sri Venkateswara Traders,Anantapur.</t>
  </si>
  <si>
    <t>M/s.Sri Balaji Traders,Unthakallu.</t>
  </si>
  <si>
    <t>M/s.Sree bheemlingeswara Traders,Malyam.</t>
  </si>
  <si>
    <t>M/s.Vinayaka Krushi Seva Kendra,Karanji.</t>
  </si>
  <si>
    <t>M/s.Rushi Agro Centre,Bibi.</t>
  </si>
  <si>
    <t>M/s.Bholenath Krushi Seva Kendra,Dharambe.</t>
  </si>
  <si>
    <t>M/s.Shiv Krushi Kendra,Mekhar</t>
  </si>
  <si>
    <t>M/s.Vijaya Ferts,Rampuram.</t>
  </si>
  <si>
    <t>M/s.Sidhivinayaka Ferts &amp; Pests, Miryalaguda</t>
  </si>
  <si>
    <t>M/s.Sri Lakshmi Narsimha Ferts,Havalgi</t>
  </si>
  <si>
    <t>M/s.Sri Sada siva traders,Sattenapalli</t>
  </si>
  <si>
    <t>M/s. Patrudu General Stores, Santhapalem</t>
  </si>
  <si>
    <t>M/s.Siva Ganga Ferts&amp;Pests,Gajwel.</t>
  </si>
  <si>
    <t>M/s.Sri Anjaneya Ferts,Thoguta</t>
  </si>
  <si>
    <t>M/s.Sri Srinivasa Ferts,Peniketu</t>
  </si>
  <si>
    <t>M/s.Sri SRinivasa Ferts,Gurramkonda.</t>
  </si>
  <si>
    <t>M/s.R.R.Ferts,Molak alacheruvu</t>
  </si>
  <si>
    <t>M/s.Sri Venkateswara Ferts&amp;Hardware,Kalicherla.</t>
  </si>
  <si>
    <t>M/s.Hari Om Krushi Kendra,Manwath.</t>
  </si>
  <si>
    <t>M/s.Sri Veerabhadra Seeds&amp;Pests,Pamidi.</t>
  </si>
  <si>
    <t>thy.M/s.Parameshwari seeds&amp;pests,kondur.</t>
  </si>
  <si>
    <t>M/s.Lakshmi Narasimha Pests,Yerraguntla</t>
  </si>
  <si>
    <t>M/s.Jagadhamba seeds,ferts,pests,Tosham.</t>
  </si>
  <si>
    <t>M/s.sreenivasa Agro Chemicals,Velgade.</t>
  </si>
  <si>
    <t>M/s.Segu Srinivasulu &amp; Brothers,Nandyal.</t>
  </si>
  <si>
    <t>M/s.Sant Krupa Agro Agencies,Karanja.</t>
  </si>
  <si>
    <t>M/s.Rao Agro Agencies,Kalameswer</t>
  </si>
  <si>
    <t>M/s.Sri Rama Krishna Ferts,Halia.</t>
  </si>
  <si>
    <t>M/s,Ankush Seeds,Palli</t>
  </si>
  <si>
    <t>M/s.Shri Hari Om KSK,Bhend Taklli</t>
  </si>
  <si>
    <t>M/s.Prajaval KSK,Bitoli.</t>
  </si>
  <si>
    <t>M/s.Sri Sai Durga Rythu Depot,G.S,Ramabhadrapuram.</t>
  </si>
  <si>
    <t>M/s.Bhuvana Sree Ferts,Cherukupalli.</t>
  </si>
  <si>
    <t>M/s.Sri Paradeshi Mamba traders,Kannurupalem.</t>
  </si>
  <si>
    <t>M/s.Amreswara Traders,Harvi</t>
  </si>
  <si>
    <t>M/s.Shivarama Ferts,Seeds&amp;Pests,Boyagudem.</t>
  </si>
  <si>
    <t>M/s.Sri Lakshmi VenkateswaraPests,Karaka mukkala.</t>
  </si>
  <si>
    <t>M/s.Sri Lakshmi PrasananjaneyaFerts,Gurazala.</t>
  </si>
  <si>
    <t>M/s.Indian Traders,Kosigi.</t>
  </si>
  <si>
    <t>M/s.Sri sairam seeds&amp; pests,Narasapuram.</t>
  </si>
  <si>
    <t>M/s.Sri Venkateswara seeds&amp;Pests,Dampagar.</t>
  </si>
  <si>
    <t>M/s.Sri Sai Agencies,Yerragunt</t>
  </si>
  <si>
    <t>M/s.Samba siva Ferts &amp; Pests, Kanakapalli</t>
  </si>
  <si>
    <t>M/s.Jhanavi Ferts, Pests &amp; Seeds, Madgulapally</t>
  </si>
  <si>
    <t>M/s.New Anand Krushi Seva Kendra, Malegaon Jahngir</t>
  </si>
  <si>
    <t>M/s.Sri Sai Kallappa Agro Chemicals, Gonehal</t>
  </si>
  <si>
    <t>M/s.Sree Kari Basaveswara agrochemicals,Shinganahall</t>
  </si>
  <si>
    <t>M/s.Manikanta Traders, Gandhigunj</t>
  </si>
  <si>
    <t>M/s.Sri Ranga Ferts, Guntakal</t>
  </si>
  <si>
    <t>M/s.Parameswara Ferts &amp; Pests, Duggondi, Warangal</t>
  </si>
  <si>
    <t>M/s.Sri Sai Ferts, Ponnur</t>
  </si>
  <si>
    <t>M/s.Venkateswara Agencies,Chintahru.</t>
  </si>
  <si>
    <t>M/s.Sri Swamy Samatha KSK,Akot.</t>
  </si>
  <si>
    <t>M/s.Sri Ganesh KSK,Kopergaon.</t>
  </si>
  <si>
    <t>M/s.Yasphitha Bio Ferts, Gettu Galiveedu</t>
  </si>
  <si>
    <t>M/s.Prasad Agro Needs,Madanapalli</t>
  </si>
  <si>
    <t>M/s.Sri Maruthi Ferts,Pests,seeds,Thummachettu</t>
  </si>
  <si>
    <t>M/s.Vara laxmi Traders,parkal.</t>
  </si>
  <si>
    <t>M/s.Sri Lakshmi Venkata SaiTraders,Jalahalli.</t>
  </si>
  <si>
    <t>M/s.Sri Teja Ferts,Gooty.</t>
  </si>
  <si>
    <t>M/s.Sri Lakshmi Sai Enterprises, Pedabrahma Devam.</t>
  </si>
  <si>
    <t>M/s.Srinivasa Agencies,Mudivedu</t>
  </si>
  <si>
    <t>M/s.Janephal Agro Centre,Janephal</t>
  </si>
  <si>
    <t>M/s.Lasya Traders, Penpahad</t>
  </si>
  <si>
    <t>M/s.Sri Vijaya Lakshmi Traders, Nidiguntapalem</t>
  </si>
  <si>
    <t>M/s.Veeranjaneya Seeds&amp;Pests,Narasaraopet.</t>
  </si>
  <si>
    <t>M/s.Raita Seva Agro Kendra,Surapur.</t>
  </si>
  <si>
    <t>M/s.Adheethha Agro Agencies,kampali</t>
  </si>
  <si>
    <t>M/s.Gajanan Agro Agencies,Beed</t>
  </si>
  <si>
    <t>M/s.Sri Lakshmi Narasimha Enterprises,Kambhampadu.</t>
  </si>
  <si>
    <t>M/s.krishnapuram o road,Tadpatri</t>
  </si>
  <si>
    <t>M/s.Sapthagiri Agro Agencies,Tadpatri</t>
  </si>
  <si>
    <t>M/s.Sri Laxmi Narasimha Swamy Ferts &amp; Seeds, Rudhavaram</t>
  </si>
  <si>
    <t>M/s.Sai Srinivasa Traders, Gurajala</t>
  </si>
  <si>
    <t>M/s.Jai Kisan Seeds &amp; Pests, Narayanpet</t>
  </si>
  <si>
    <t>M/s.Sri Venkata Ramana Ferts, Venukonda</t>
  </si>
  <si>
    <t>M/s.Vijayaanjaneya Traders, Gangulapalem</t>
  </si>
  <si>
    <t>M/s.Vaibhav Agro Agencies, Nekhnoor</t>
  </si>
  <si>
    <t>M/s.S.K.B Khadri Traders, Nadivigrama</t>
  </si>
  <si>
    <t>M/s.Nilkanth Krishi Seva Kendra, Kandri</t>
  </si>
  <si>
    <t>M/s.Jayatha Sri Agencies, Ramasanudram</t>
  </si>
  <si>
    <t>M/s.Sri Venkateswara Chetan Teja Ferts, Ashoknagar</t>
  </si>
  <si>
    <t>M/s.Lakshmi Prasanna Traders, Madanapalle</t>
  </si>
  <si>
    <t>M/s.Srinivasa Fertilisers, Piler</t>
  </si>
  <si>
    <t>M/s.Mouli Agro Agencies, Manora</t>
  </si>
  <si>
    <t>M/s.Shamshalm Fertilisers, Thamballa palle</t>
  </si>
  <si>
    <t>M/s.Sri Mallikharjuna Agencies, Phiripuram</t>
  </si>
  <si>
    <t>M/s.Sri Lakshmi Venkateswara Seeds &amp; Pesticides , Avanthipuram</t>
  </si>
  <si>
    <t>M/s.New Annadatha Agro Agencies, Tadipathri</t>
  </si>
  <si>
    <t>M/s.Lakhmi Chennakesva Traders, Gooty</t>
  </si>
  <si>
    <t>M/s.Sri Rama Traders, Rompicherla</t>
  </si>
  <si>
    <t>M/s.Lakshmi Prasanna Traders, Kothapalli</t>
  </si>
  <si>
    <t>M/s.Sai Ganesh Fertilisers, Keshavaram</t>
  </si>
  <si>
    <t>M/s.Phanendra Agro Agencies, Machilipatnam</t>
  </si>
  <si>
    <t>M/s.Sri Raghavendra Traders, Kurnool</t>
  </si>
  <si>
    <t>M/s.Ganesh Pesticides &amp; Fertilisers, Sowpadu</t>
  </si>
  <si>
    <t>M/s.Sri Sai Krishna Pesticides, Ongole</t>
  </si>
  <si>
    <t>M/s.Vinayaka Traders, Mupalla</t>
  </si>
  <si>
    <t>M/s.Sri Latha Agencies,Tulluru</t>
  </si>
  <si>
    <t>M/s.Harit Kranti Krushi Kendra, Ugwa.</t>
  </si>
  <si>
    <t>M/s.Laxmi Srinivasa Agencies,Gabbur.</t>
  </si>
  <si>
    <t>M/s.Sri Laxmi Srinivasa Traders,Satyanarayanapuram.</t>
  </si>
  <si>
    <t>M/s.Thirumala Ferts,Ramasamudram</t>
  </si>
  <si>
    <t>M/s.Bhanodaya Seeds,Srikalahasti</t>
  </si>
  <si>
    <t>M/s.Sri Srinivasa Ferts,Chellamambapuram.</t>
  </si>
  <si>
    <t>M/s.Krishna Ferts&amp;Pests,Kota.</t>
  </si>
  <si>
    <t>M/s.Parameswari Traders,Sullrupeta</t>
  </si>
  <si>
    <t>M/s.Sri Ganesh Sai Durga Traders,Morripet.</t>
  </si>
  <si>
    <t>M/s.Sri Lakshmi priya Traders,Morrispet.</t>
  </si>
  <si>
    <t>M/s.Sri Prasanna Traders,Kanumuru</t>
  </si>
  <si>
    <t>M/s.Sri Vinayaka Agro Seeds&amp;Pests,Pungunur.</t>
  </si>
  <si>
    <t>M/s.Sri Sathya Sai Ferts,Chembakur</t>
  </si>
  <si>
    <t>M/s.Sri sai sravyant ferts,siddavaram</t>
  </si>
  <si>
    <t>M/s.Chiranjeevi enterprises,Manvi.</t>
  </si>
  <si>
    <t>M/s.Sri sai balaji traders,Pathamllayapalem.</t>
  </si>
  <si>
    <t>M/s.Sri Maha Lakshmi Traders,Umamaheswarapuram.</t>
  </si>
  <si>
    <t>M/s.Sri Srinivasa Seeds &amp; ferts,Gooty Road,Anantapur.</t>
  </si>
  <si>
    <t>M/s.Sri Venkateswara Ferts,Bukkarangasamudram,Anantapur.</t>
  </si>
  <si>
    <t>M/s.Krishna sai enterprises,Mamillapall</t>
  </si>
  <si>
    <t>M/s.Sri Vinayaka Ferts,Bukkareyasanudram</t>
  </si>
  <si>
    <t>M/s.Sri Sindhu Traders,Panagal</t>
  </si>
  <si>
    <t>M/s.Lakshmi Ferts &amp; Pests,Guntur.</t>
  </si>
  <si>
    <t>M/s.Harsha Traders,Marripudi.</t>
  </si>
  <si>
    <t>M/s.Sri Laxmi Traders,Patamgul</t>
  </si>
  <si>
    <t>M/s.Satyanarayana Traders,Pottilanka</t>
  </si>
  <si>
    <t>M/s.Sri Venkata Nagendra seeds&amp; pesticides,mallepalli</t>
  </si>
  <si>
    <t>M/s.Sri Venugopala swami agencies,Pedapudi.</t>
  </si>
  <si>
    <t>M/s.Lalitha Agencies,Seethayyapeta</t>
  </si>
  <si>
    <t>M/s.Lakshmi Sai Traders,Gunnampalli</t>
  </si>
  <si>
    <t>M/s.Sri Balaji Ferts,Reddypalli</t>
  </si>
  <si>
    <t>M/s.Sri Tirumala Agencies,Satyavedu.</t>
  </si>
  <si>
    <t>M/s.Sri Surya ferts,Pests&amp;seeds,Shantinagar.</t>
  </si>
  <si>
    <t>M/s.Sri Siva Agro Chemicals,Krishnanpalli.</t>
  </si>
  <si>
    <t>M/s.Sri Lakshmi Srinivasa Seeds&amp;Pests,Sattenapalli.</t>
  </si>
  <si>
    <t>M/s.Sri Subramanyeswara agrotraders,Rudranpeta.</t>
  </si>
  <si>
    <t>M/s.Star Agri Care,Mahasubnagrar</t>
  </si>
  <si>
    <t>M/s.Sai Krishna Ferts,Nirmal.</t>
  </si>
  <si>
    <t>M/s.Gurudeepika Seeds&amp; Pests,Porumalilla.kadapa.</t>
  </si>
  <si>
    <t>M/s.Sri Sambasiva Agencies,Pedanandipadu.</t>
  </si>
  <si>
    <t>M/s.Maguluri Sambasiva Rao,Morrispeta.</t>
  </si>
  <si>
    <t>M/s.Maruthi Agencies,Chinnamandam,Kadapa.</t>
  </si>
  <si>
    <t>M/s.Srinivasa Ferts &amp; pests,Haafpet.</t>
  </si>
  <si>
    <t>M/s.Sri Laxmi Narsimha Traders,Bela.</t>
  </si>
  <si>
    <t>M/s.Sri VEnkateswara Traders,Nellore.</t>
  </si>
  <si>
    <t>M/s.Sai Durga Agro Agencies,Jabbavaram.</t>
  </si>
  <si>
    <t>M/s.Srinivasa Ferts&amp;Pests,Chowkacherla.</t>
  </si>
  <si>
    <t>M/s.Sri Subrahmaneswara Ferts &amp; Pests, Indukurupet</t>
  </si>
  <si>
    <t>M/s.Jahnavi Agencies,Pedalanka</t>
  </si>
  <si>
    <t>M/s.Sri Siva Manikanta AgroAgencies,Choppella</t>
  </si>
  <si>
    <t>M/s.Sri Shiva Sai Agencies,Sundarapalli.</t>
  </si>
  <si>
    <t>M/s.Laxmi Balaji Agencies,Kakarapalli.</t>
  </si>
  <si>
    <t>M/s.Sri Durgamamba Traders,Thumalapadu.</t>
  </si>
  <si>
    <t>M/s.Sri Ganesh Enterprises,Chiluvuru.</t>
  </si>
  <si>
    <t>M/s.Sri Venkateswara AgroChemicals,Puttur.</t>
  </si>
  <si>
    <t>M/s. KBK Fertilisers &amp; Pesticides, Peravali</t>
  </si>
  <si>
    <t>M/s.Vijaya Lakshmi Traders, Tada</t>
  </si>
  <si>
    <t>M/s.Jaya Srirama Fertilisers, Pyaparru</t>
  </si>
  <si>
    <t>M/s.Purna Traders, Kolakaluru</t>
  </si>
  <si>
    <t>M/s.Sai Balaji Rythu Depot, Buchireddypalem</t>
  </si>
  <si>
    <t>M/s.Srinivasa Ferts &amp; Pesticides, Bapulapadu</t>
  </si>
  <si>
    <t>M/s.Chandra Hasini Traders, Gudiwada</t>
  </si>
  <si>
    <t>M/s.Krushi Kranti Agro Agencies, Belura</t>
  </si>
  <si>
    <t>M/s.Vinayak Agro Agencies, Gangavathi</t>
  </si>
  <si>
    <t>M/s.Sri Sainath General Stores, Jayapuram</t>
  </si>
  <si>
    <t>M/s.Sri Sai Ram Traders, Nawabpet</t>
  </si>
  <si>
    <t>M/s.Sri Lakshmi Narasimha Agro Chemicals, Kanekal</t>
  </si>
  <si>
    <t>M/s.Sri Ayyappa General Stores, Kotandu</t>
  </si>
  <si>
    <t>M/s.Divya Naga Sai Agencies, Kanaki Rampuram</t>
  </si>
  <si>
    <t>M/s.Vara Siddi Vinayaka Fertilisers, Chinnamandem</t>
  </si>
  <si>
    <t>M/s.Jaya Laksmi Agencies, Todongi</t>
  </si>
  <si>
    <t>M/s.Kanaka Durga Traders, Seeds &amp; Pesticides, Bhainsa</t>
  </si>
  <si>
    <t>M/s.Lakshmi Sai Durga Traders, Ahota</t>
  </si>
  <si>
    <t>M/s.Kaveri Fertilisers, Pesticides &amp; Seeds, Haliya</t>
  </si>
  <si>
    <t>M/s.Venigalla Agro Agencies, Bommanhal</t>
  </si>
  <si>
    <t>M/s.Rama Rao Seeds,Gandhigunj</t>
  </si>
  <si>
    <t>M/s.Sri Lakshmi Narasimha Swamy Traders, Gooty Road</t>
  </si>
  <si>
    <t>M/s.Venkatesh Krishi Bhandar, Nanded</t>
  </si>
  <si>
    <t>M/s.Adarsh Krushi Vibav Kendra, Talegaon</t>
  </si>
  <si>
    <t>M/s.Sri Sai Seeds &amp; Pesticides, Dharur</t>
  </si>
  <si>
    <t>M/s.Sri Bheeralingeswara Swamy Ferts, Yemmiganur</t>
  </si>
  <si>
    <t>M/s.Ganraj Agro Agencies, Nanded</t>
  </si>
  <si>
    <t>M/s.Gurudatta Agro Center, Chandrapur</t>
  </si>
  <si>
    <t>M/s.Sarwati Kendra, Jiwati</t>
  </si>
  <si>
    <t>M/s.Srinivasa F/P&amp;Seeds, Edlerla</t>
  </si>
  <si>
    <t>M/s.Sri sai Krushi,Kendra, Ptan</t>
  </si>
  <si>
    <t>M/s.Mathe Agro Traders,Shegaon</t>
  </si>
  <si>
    <t>M/s.Jai Ambe Krushi Seva Kendra,Tuljapur</t>
  </si>
  <si>
    <t>M/s.Kunal Krushi Kendra, Wasandi</t>
  </si>
  <si>
    <t>M/s.Kalte Krushi Seva Kendra, Tuljapur</t>
  </si>
  <si>
    <t>M/s.Datta Krushi Seva Kendra, Osmandabad</t>
  </si>
  <si>
    <t>M/s.Sri Datta Krushi Kendra, Tawani.</t>
  </si>
  <si>
    <t>M/s.Rohit Agro Traders, Rajura</t>
  </si>
  <si>
    <t>M/s.S Rivee Gajanan Maharaj Krushi Kendra, Rajura</t>
  </si>
  <si>
    <t>M/s.Suraj Krushi Seva Kendra, Malegaon</t>
  </si>
  <si>
    <t>M/s.GuruKrupa Traders, Ansing</t>
  </si>
  <si>
    <t>M/s.Om Sri Ferts, Inavole</t>
  </si>
  <si>
    <t>M/s.Sri Yedukond rao, Kotarutailli</t>
  </si>
  <si>
    <t>M/s.Jai Santhoshimatha Seeds &amp; Pests, Sadashivpet</t>
  </si>
  <si>
    <t>M/s.Adinatha Seeds &amp; Pests, Bantaram</t>
  </si>
  <si>
    <t>M/s.Jaganath Babu Krushi, Kendra</t>
  </si>
  <si>
    <t>M/s.Kasthakar Agro Agencies, Karonja</t>
  </si>
  <si>
    <t>M/s.Pavan Traders, Remata</t>
  </si>
  <si>
    <t>M/s.Sai Mallikarjuna Ferts, Adilabad</t>
  </si>
  <si>
    <t>M/s.Ganesh Seeds, Ferts &amp; Seeds, Muthnoor</t>
  </si>
  <si>
    <t>M/s.Kontham Seeds, Adilabad</t>
  </si>
  <si>
    <t>M/s.Sri Ramanaidu Rythu Depot, Parvathipuram</t>
  </si>
  <si>
    <t>M/s.Lakshmi Ferts, Kanekal</t>
  </si>
  <si>
    <t>M/s.Sai Seeds, Pests &amp; Ferts, Kapparla</t>
  </si>
  <si>
    <t>M/s.Shree Ganesh Krushi Kendra , Chandrapur</t>
  </si>
  <si>
    <t>M/s.Kosurkar Krushi Kendra, Chandankheda</t>
  </si>
  <si>
    <t>M/s.Sri Malleswara Seeds &amp; Pests, Karampudi</t>
  </si>
  <si>
    <t>M/s.Sri Sai Laxmi Ferts, Pests &amp; Seeds, Kondamallespally</t>
  </si>
  <si>
    <t>M/s.Triveni Chemicals &amp; Seeds, Kanekal</t>
  </si>
  <si>
    <t>M/s.Lakshmi Traders, Yadiapadu</t>
  </si>
  <si>
    <t>M/s.Neela Traders, Sridharagatta</t>
  </si>
  <si>
    <t>M/s.Vedanshu Krushi Kendra, Kayal</t>
  </si>
  <si>
    <t>M/s.Balaji Fertilisers, Peddaloor</t>
  </si>
  <si>
    <t>M/s.Parimala Sai Traders, Adoni</t>
  </si>
  <si>
    <t>M/s.Shree Shivam Agro Services, Dharmabad</t>
  </si>
  <si>
    <t>M/s.Sri Sai Agro Agencies, Girnibavi</t>
  </si>
  <si>
    <t>M/s.Bhart Krishi Seva Kendra, Georai</t>
  </si>
  <si>
    <t>M/s.Sri Vara Lakshmi Agencies, Monipet</t>
  </si>
  <si>
    <t>M/s.Sri Rajeshwara Ferts &amp; Pests, Kogiwal</t>
  </si>
  <si>
    <t>M/s.Sri Vigneswara Traders, Sirigiripadu</t>
  </si>
  <si>
    <t>M/s.Sri Seeta Rama Traders, Sirigiripadi</t>
  </si>
  <si>
    <t>M/s.Sri Lakshmi Sai Manikanta Traders, A.Konduru</t>
  </si>
  <si>
    <t>M/s.Guru Krupa Krishi Kendra, Boriadgaon</t>
  </si>
  <si>
    <t>M/s.Azoz Ferts &amp; Pests, V.Mondrai</t>
  </si>
  <si>
    <t>M/s.Shri Datta Agro Agencies, Beed</t>
  </si>
  <si>
    <t>M/s.Sri Venkateswara Rythu Seva Kendram, Kunurupally</t>
  </si>
  <si>
    <t>M/s.Vinayak Krushi Seva Kendra, Nanded</t>
  </si>
  <si>
    <t>M/s.Annapurneshwari Fertilisers, Mandadi</t>
  </si>
  <si>
    <t>M/s.Sri Balaji Traders, Chilukudu</t>
  </si>
  <si>
    <t>M/s.Sri Sai Traders, Mukundapuram</t>
  </si>
  <si>
    <t>M/s.Mahalaxmi Agencies, Rangapur 'X' Road</t>
  </si>
  <si>
    <t>M/s.Sri Siddeswara Fertilisers, Holagunda</t>
  </si>
  <si>
    <t>M/s.Sri Nagapujitha Fertilisers, Chennur</t>
  </si>
  <si>
    <t>M/s.Sri Venkata Laxmi Tirupatamma Agro Chems, Obulesvnipa</t>
  </si>
  <si>
    <t>M/s.Vamsi Enterprises, Guntur</t>
  </si>
  <si>
    <t>M/s.Kisan Agro Traders, Pombhurna</t>
  </si>
  <si>
    <t>M/s.Nowman Pesticides, Polur</t>
  </si>
  <si>
    <t>M/s.Sri Saibaba Ferts, Pests &amp; Seeds, Neroda</t>
  </si>
  <si>
    <t>M/s.Thombre Krushi Kendra, Enbori</t>
  </si>
  <si>
    <t>M/s.Deepak Fertilisers, Pathrud</t>
  </si>
  <si>
    <t>M/s.Jay Gajanan Krushi Kendra, Chonatta</t>
  </si>
  <si>
    <t>M/s.Sri Ayyappa Traders, Gudipadu</t>
  </si>
  <si>
    <t>M/s.Sri Laxmi Narasimha Ferts, Seeds &amp; Pests, Husnabad</t>
  </si>
  <si>
    <t>M/s.Raithu Depot, Indurthi</t>
  </si>
  <si>
    <t>M/s.Agro Raithu Seva Kendram, Shaligowraram</t>
  </si>
  <si>
    <t>M/s.Uma Shankar Ferts &amp; Pests, Eargaon Market</t>
  </si>
  <si>
    <t>M/s.Anand Krishi Seva Kendra, Paratwada</t>
  </si>
  <si>
    <t>M/s.Sri Vianayaka Traders, Davangere</t>
  </si>
  <si>
    <t>M/s.Madhu Enterprises, Davangere</t>
  </si>
  <si>
    <t>M/s.Bajrang Krushi Kendra, Kurkheda</t>
  </si>
  <si>
    <t>M/s.Singamaneri Ferts &amp; Pests, Sarapaka</t>
  </si>
  <si>
    <t>M/s.Prasanna Vigneswara Traders, Mondikunta</t>
  </si>
  <si>
    <t>M/s.Sri Subramanya Agro Agencies, Mondikunta</t>
  </si>
  <si>
    <t>M/s.Prashanth Pesticides, Gandhampalli</t>
  </si>
  <si>
    <t>M/s.Loorthu Matha Agencies, Pollepalli</t>
  </si>
  <si>
    <t>M/s.Anand Traders, Talegaon</t>
  </si>
  <si>
    <t>M/s.Vasavi Traders, Mahabubabad</t>
  </si>
  <si>
    <t>M/s.Sri Lakshmi VenkateswaraTraders, Malbennut</t>
  </si>
  <si>
    <t>M/s.Sri Manjunatha Agro Agencies, Davangere</t>
  </si>
  <si>
    <t>M/s.Sai Tirumala Fertilisers, Lakshmipuram</t>
  </si>
  <si>
    <t>M/s.Sai Ganesh Traders, Chandavaram</t>
  </si>
  <si>
    <t>M/s.Sri Vinayaka Seeds &amp; Pesticides, Rayadurg</t>
  </si>
  <si>
    <t>M/s.Harsha Seeds &amp; Pesticides, R.Kothagudem</t>
  </si>
  <si>
    <t>M/s.Raghavendra Fertilisers, Choppadandi</t>
  </si>
  <si>
    <t>M/s.Sri Pujitha Agro Traders, Suryapet</t>
  </si>
  <si>
    <t>M/s.Sai Siva Traders, Chintalapudi</t>
  </si>
  <si>
    <t>M/s.Pavansutha Rythu Seva Kendram, Pregrapur</t>
  </si>
  <si>
    <t>M/s.Sri Venkateswara Ferts, Vemulavada</t>
  </si>
  <si>
    <t>M/s.Sri Santhi Agri Inputs, Gottipalla</t>
  </si>
  <si>
    <t>M/s.Sri Basaveshwara Agro Centre, Devarabelakere</t>
  </si>
  <si>
    <t>M/s.Sri Sai Baba Traders, Arugolanu</t>
  </si>
  <si>
    <t>M/s.Rajeshwar Krushi Seva Kendra, Kinvat</t>
  </si>
  <si>
    <t>M/s.Sri Gadilingappa Thatha Traders, Kogilathotha</t>
  </si>
  <si>
    <t>M/s.Sri Kanaka Durga Ferts &amp; Gen.Merchants, Laxman Naik Thanda</t>
  </si>
  <si>
    <t>M/s.Sri Hanuman Agencies, Rayanapadu</t>
  </si>
  <si>
    <t>M/s.Swathi Fertilisers, Telikicherla</t>
  </si>
  <si>
    <t>M/s.Sri Sai Balaji Agro Centre, Shanthinagar</t>
  </si>
  <si>
    <t>M/s.Seetharama Seeds &amp; Pesticides, Motlathanda</t>
  </si>
  <si>
    <t>M/s.Sri Mahalakshmi Traders, Kembavi</t>
  </si>
  <si>
    <t>M/s.Karthikeya Traders, Gampalapadu</t>
  </si>
  <si>
    <t>M/s.Laxmi Sheha Agencies, Yatopaka</t>
  </si>
  <si>
    <t>M/s.Jagadesh Seeds, Dachepalli</t>
  </si>
  <si>
    <t>M/s.Sri Om Sai Ram Enterprises, Kannayigudem</t>
  </si>
  <si>
    <t>M/s.Malikarjuna Fertilisers, Shakapur</t>
  </si>
  <si>
    <t>M/s.Jarnad Krushi Kendra, Badnapur</t>
  </si>
  <si>
    <t>M/s.Sree Umamaheswara Agro Agencies, Nagaur</t>
  </si>
  <si>
    <t>M/s.Sri Lakshmi Ferts, Seeds &amp; Pests, Haliya</t>
  </si>
  <si>
    <t>M/s.Reddy Agencies, Karimnagar</t>
  </si>
  <si>
    <t>M/s.Abhilash Ferts &amp; Pests, Gopalraopet</t>
  </si>
  <si>
    <t>M/s.Someshwara Traders, Narsingapur</t>
  </si>
  <si>
    <t>M/s.Vasavi Traders, Bandarugudem</t>
  </si>
  <si>
    <t>M/s.Lakshmi Srinivasa Traders, Teku</t>
  </si>
  <si>
    <t>M/s.Tirupati Krushi Seva Kendra, Muliwada</t>
  </si>
  <si>
    <t>M/s.Math Kurpa Krushi Seva Kendra, Walui</t>
  </si>
  <si>
    <t>M/s.Sai Kurpa Agro Chemicals, Suryapet</t>
  </si>
  <si>
    <t>M/s.Sri Vijaya Lakshmi Agencies, Pamulapadu</t>
  </si>
  <si>
    <t>M/s.Maheswara Agencies, Pallarguda</t>
  </si>
  <si>
    <t>M/s.Sri Balaji Traders, Balapur</t>
  </si>
  <si>
    <t>M/s.Sri Sree Rama Traders, Godivemula</t>
  </si>
  <si>
    <t>M/s.Sri Dharani Seeds &amp; Pests, Komkole</t>
  </si>
  <si>
    <t>M/s.Sri Veerabhareshwara Traders, Kardavikachi</t>
  </si>
  <si>
    <t>M/s.Sri Sai Baba Ferts &amp; Pests, Yekeerpur</t>
  </si>
  <si>
    <t>M/s.Sri Manjundeswara Agro Traders, Urukunda</t>
  </si>
  <si>
    <t>M/s.Sri Lakshmi Narsimha Traders, Uddehal</t>
  </si>
  <si>
    <t>M/s.Anjandri Pests &amp; Ferts, Bomnahal</t>
  </si>
  <si>
    <t>M/s.V.Vijaya Bharathi Agro Chemicals, Ieeja</t>
  </si>
  <si>
    <t>M/s.Sri Venkateswara Ferts, Pests &amp; Seeds, Gaddalapalli</t>
  </si>
  <si>
    <t>M/s.Sree Janardhana Ferts &amp; Pests, Aspari</t>
  </si>
  <si>
    <t>M/s.Sri Kalki Bhagavans Pesticides, Thottipally</t>
  </si>
  <si>
    <t>M/s.Sri Sai baba Traders, Seeds, Pests &amp; Ferts, Morpally</t>
  </si>
  <si>
    <t>M/s.Shri Sadguru Gagannad Baba, Warora</t>
  </si>
  <si>
    <t>M/s.Amar Krushi Seva Kendra, Matola</t>
  </si>
  <si>
    <t>M/s.Indraja pesticides, Parla</t>
  </si>
  <si>
    <t>M/s.Sri Laxmi Ganapathi Traders, Atmakur</t>
  </si>
  <si>
    <t>M/s.Dhana Lakshmi Fertilisers, Mallial</t>
  </si>
  <si>
    <t>M/s.Sri Rama Ferts, Pests &amp; Seeds, Vennapally</t>
  </si>
  <si>
    <t>M/s.Kisan Agro Traders, Suryapet</t>
  </si>
  <si>
    <t>M/s.Sri Vinayaka Seeds &amp; Pests, Atmakur</t>
  </si>
  <si>
    <t>M/s.Sri Lakshmi VenkateswaraTraders, Noonepalli</t>
  </si>
  <si>
    <t>M/s.Sri Ganesh Agro, Lakhamapur</t>
  </si>
  <si>
    <t>M/s.Maruthi Enterprises, Jawalgera</t>
  </si>
  <si>
    <t>M/s.Sri Rama Ferts &amp; Pests, Nillikundur</t>
  </si>
  <si>
    <t>M/s.Akshith Agencies, Rajanpally</t>
  </si>
  <si>
    <t>M/s.Sri Mutyalammathalli Sedds &amp; Pests, Anantapur</t>
  </si>
  <si>
    <t>M/s.Kanipakvarasiddi Vinayaka Traders, Piduguralla</t>
  </si>
  <si>
    <t>M/s.Rythu Mitra Seeds &amp; Pests, Dachepalli</t>
  </si>
  <si>
    <t>M/s.Siva Brahmeswari Traders, Pittalavanipalem</t>
  </si>
  <si>
    <t>M/s.Sri Venkateswara Ferts &amp; Pests, Nizampatnam</t>
  </si>
  <si>
    <t>M/s.Siva Koteswari Traders, Garikapadu</t>
  </si>
  <si>
    <t>M/s.Venkata Mahalakshmi Ferts &amp; Pests, Pinnelli</t>
  </si>
  <si>
    <t>M/s.Navjiwan Agro Traders, Chopda</t>
  </si>
  <si>
    <t>M/s.Sree Peddinti Narsimha Ferts, Kowthalam</t>
  </si>
  <si>
    <t>M/s.Sri Ramalingeswara Traders, Kowthalam</t>
  </si>
  <si>
    <t>M/s.Sri Bapu Agro Services, Novigaon</t>
  </si>
  <si>
    <t>M/s.Annadatha Fertilisers, Basavapatnam</t>
  </si>
  <si>
    <t>M/s.Annatha Fertilisers, Bhanuvalli Cross</t>
  </si>
  <si>
    <t>M/s.Maruthi Traders, Karimnagar</t>
  </si>
  <si>
    <t>M/s.Sri Nandi Enterprises, Sindhanur</t>
  </si>
  <si>
    <t>M/s.Baliraja krushi Seva Kendra, Bhanora</t>
  </si>
  <si>
    <t>M/s.Sri Laxmi Traders, PWD Camp</t>
  </si>
  <si>
    <t>M/s.Sairam Fertilisers, Jalgaon</t>
  </si>
  <si>
    <t>M/s.Bandaru Laxman Rao, Salur</t>
  </si>
  <si>
    <t>M/s.Ajay Krushi Seva Kendra, Tungi</t>
  </si>
  <si>
    <t>M/s.Sai Prasad Krushi Udyog, Parjaon</t>
  </si>
  <si>
    <t>M/s.Krupa Agencies, Tekulapally</t>
  </si>
  <si>
    <t>M/s.Ravi Seeds &amp; Pests, Sulonagar</t>
  </si>
  <si>
    <t>M/s.Sri Bhimarambika Agro Agencies, Hoskerdaggi</t>
  </si>
  <si>
    <t>M/s.Baliraja Agri Market, Pimpaner</t>
  </si>
  <si>
    <t>M/s.Lakshmi Traders,Yerragardapalem</t>
  </si>
  <si>
    <t>M/s.Vinayaka Ferts, Pests &amp; Seeds, Malyala</t>
  </si>
  <si>
    <t>M/s.Sri Mallikarjuna Pesticides, Rentachintala</t>
  </si>
  <si>
    <t>M/s.Nagoor Agencies, Kanigiri</t>
  </si>
  <si>
    <t>M/s.Ramesh Agros, Kunavaram</t>
  </si>
  <si>
    <t>M/s.Sri Annapurna Rythu Depot, hinabogila</t>
  </si>
  <si>
    <t>M/s.Thirumala Seeds, Velgatoor</t>
  </si>
  <si>
    <t>M/s.Sapthagiri Agro Agencies, Mahabubabad</t>
  </si>
  <si>
    <t>M/s.Sadguru Agro Agencies, Kampli</t>
  </si>
  <si>
    <t>M/s.Sri Sai Krishna Seeds &amp; Pests, Kurnool</t>
  </si>
  <si>
    <t>M/s.Sri Panchamuki Anjaneya Traders, Koparru</t>
  </si>
  <si>
    <t>M/s.Sri Sri Sri Kanaka Mahalakshmi Traders,Vatluru</t>
  </si>
  <si>
    <t>M/s.Sri Venkata Durga Fertilisers, Penguduru</t>
  </si>
  <si>
    <t>M/s.Sri Devidatta Ferts &amp; Pests, Eturunagaram</t>
  </si>
  <si>
    <t>M/s.Mahadeva Ferts &amp; Pests, Chinaboinapally</t>
  </si>
  <si>
    <t>M/s.Vaishnavi Krushi Seva Kendra, Kanagara</t>
  </si>
  <si>
    <t>M/s.Vijayasri Pardud Ferts &amp; Seeds, Satyalapadu</t>
  </si>
  <si>
    <t>M/s.Purnima Ferts, Pests &amp; Seeds, Mahabubabad</t>
  </si>
  <si>
    <t>M/s.Sri Hanuman Agencies, Nekkalamgollgudu</t>
  </si>
  <si>
    <t>M/s.Ramya Ferts &amp; Pests, Kotoppakonda</t>
  </si>
  <si>
    <t>M/s.Subrahmanyam Agencies, Pasuluru</t>
  </si>
  <si>
    <t>M/s.Sri Lakshmi Haritha Ferts, Peddabevalapuram</t>
  </si>
  <si>
    <t>M/s.Mahesh Pests &amp; Seeds, Mahabubabad</t>
  </si>
  <si>
    <t>M/s.Maruthi Traders, Mareddypalli</t>
  </si>
  <si>
    <t>M/s.Pavan Sai Pests &amp; Gen.Stores, Konijerla</t>
  </si>
  <si>
    <t>M/s.Narsing Krushi Seva Kendra, Nandeed</t>
  </si>
  <si>
    <t>M/s.Dhana Shree Krushi Seva Kendra,Vani</t>
  </si>
  <si>
    <t>M/s.Sri Venkateswara Ferts, Pests &amp; Seeds, Borahanpuram</t>
  </si>
  <si>
    <t>M/s.Jyothi Prasanajaneya Ferts, Prirangipuram</t>
  </si>
  <si>
    <t>M/s.Veerabhadra Pesticides, Dodleru</t>
  </si>
  <si>
    <t>M/s.Sri lakshmi Sai Ferts, Irukupalem</t>
  </si>
  <si>
    <t>M/s.Sri Laxmi Venkateswara Ferts, Pests &amp; Seeds, Jangiligondal</t>
  </si>
  <si>
    <t>M/s.Bhagawati KSK, Karanjkhedfate</t>
  </si>
  <si>
    <t>M/s.Vasudhara Agro Agencies, Osmanabad</t>
  </si>
  <si>
    <t>M/s.R.S. Pests &amp; Seeds, Dwaraka Tirumala</t>
  </si>
  <si>
    <t>M/s.Sri Lakshmi Traders, Chandragudam</t>
  </si>
  <si>
    <t>M/s.Sri Lalita Parameshwari Pests, Damalapadu</t>
  </si>
  <si>
    <t>M/s.Shree Swami Samarth Krushi Seva Kendra, Rajapur</t>
  </si>
  <si>
    <t>M/s.Basaveshwara Agro Cement, Kudalji</t>
  </si>
  <si>
    <t>M/s.Shree Manjunath Traders, Jamadogera</t>
  </si>
  <si>
    <t>M/s.Sree Sai Traders, Bellary</t>
  </si>
  <si>
    <t>M/s.Bhagyuddaya Enterprises, Bellary</t>
  </si>
  <si>
    <t>M/s.Sri Venkateswara Agro Agencies, Balaganur</t>
  </si>
  <si>
    <t>M/s.Ramakrishna Traders, Godivemula</t>
  </si>
  <si>
    <t>M/s.Sri Lakshmi sudarsan Enterprises, Putrela</t>
  </si>
  <si>
    <t>M/s.Sri Lasya Agencies, Ibrahimpatnam</t>
  </si>
  <si>
    <t>M/s.Sai Ram Agro Agencies, Shanthinagar</t>
  </si>
  <si>
    <t>M/s.Shakthi Traders, Shanthinagar</t>
  </si>
  <si>
    <t>M/s.Madhel Ferts &amp; Pests, Narsipatnam</t>
  </si>
  <si>
    <t>M/s.Dhandai Krushi Seva Kendra, Devli Vani</t>
  </si>
  <si>
    <t>M/s.Parameshwari Agencies, Appanki</t>
  </si>
  <si>
    <t>M/s.Chakraphara Fertilisers, Inkollu</t>
  </si>
  <si>
    <t>M/s.Sri Vijaya Lakshmi Agencies, Nidiguntlapalem</t>
  </si>
  <si>
    <t>M/s.Sai Rama Fertilisers, Guntakal</t>
  </si>
  <si>
    <t>M/s.Sri Rama Seeds &amp; Pests, Rayadurg</t>
  </si>
  <si>
    <t>M/s.Dhan Sree Krushi Seva Kendra, Pimparkhed</t>
  </si>
  <si>
    <t>M/s.Srivigreshwara Fertilisers, Elkurthy</t>
  </si>
  <si>
    <t>M/s.Sri Manish Traders, Mahabubabad</t>
  </si>
  <si>
    <t>M/s.Janvikash Agro Agencies, Vadali Bhoi</t>
  </si>
  <si>
    <t>M/s.Madhu Seeds &amp; Pesticides, Bheemavaram</t>
  </si>
  <si>
    <t>M/s.Lakshmi Traders, Jangareddygudem</t>
  </si>
  <si>
    <t>M/s.Sri Venkateswara Ferts &amp; Pesticides, North Rajupalem</t>
  </si>
  <si>
    <t>M/s.Hanuman Traders, Pallapadu</t>
  </si>
  <si>
    <t>BRFB1516/2213 Dt.12-11-15</t>
  </si>
  <si>
    <t>M/s.Sri Sai Vigneswara Agros, Nellipaka</t>
  </si>
  <si>
    <t>M/s.Kaveri Seeds &amp; Pests, Puttavaripalem</t>
  </si>
  <si>
    <t>M/s.Sri Lakshmi Sai Traders, Raghavapuram</t>
  </si>
  <si>
    <t>M/s.Vasudaritri Traders, Khajipet</t>
  </si>
  <si>
    <t>M/s.Sri Ganapathi Agro Traders, Palamaner</t>
  </si>
  <si>
    <t>M/s.Dhana Lakshmi Seeds &amp; Pesticides, Badvel</t>
  </si>
  <si>
    <t>M/s.Lakshmi Ganapathi Agro Needs &amp; Pesticides, Bondada</t>
  </si>
  <si>
    <t>M/s.Dinesh Traders, Eluru</t>
  </si>
  <si>
    <t>M/s.Sri Tirumala Agencies, Pentapadu</t>
  </si>
  <si>
    <t>M/s.Sri Veeranjaneya Fertilisers, Kadiyam</t>
  </si>
  <si>
    <t>M/s.Swamy Vivekananda Rythu Centre, Nellore</t>
  </si>
  <si>
    <t>M/s.Sri Lakshmi Agros, Santhipuram</t>
  </si>
  <si>
    <t>M/s.Sri Sai Coromandal Enterprises, Mangapaka</t>
  </si>
  <si>
    <t>M/s.Sampath Agro Chemicals, Kotarubilli Junction</t>
  </si>
  <si>
    <t>M/s.Sri Venkata Naga Chaitanya Raithu Depot, Devarapalli</t>
  </si>
  <si>
    <t>M/s.Sri Dattadri Seeds &amp; Pests, Kusil</t>
  </si>
  <si>
    <t>M/s.Sri Mallikarjuna Pesticides, Kamavaram</t>
  </si>
  <si>
    <t>M/s.Surya Agro Chemicals, Vijayawada</t>
  </si>
  <si>
    <t>M/s.Sri Mallikarjuna Swamy Ferts &amp; Chemicals, Bellary</t>
  </si>
  <si>
    <t>M/s.Yamuna Trading Company, Zari</t>
  </si>
  <si>
    <t>M/s.Sri Venkateswara Rythu Depot, East Gogulapalli</t>
  </si>
  <si>
    <t>M/s.Sri Nidhi Traders,Kakupalli Centre</t>
  </si>
  <si>
    <t>M/s.Pathan Krishi Seva Kendra, Mukhed</t>
  </si>
  <si>
    <t>M/s.Ashok Seeds &amp; Ferts, Mondhasovilu</t>
  </si>
  <si>
    <t>M/s.Dyanaroy Kruishi Kendra, Pimplagon</t>
  </si>
  <si>
    <t>M/s.Shri Vishnu KSK, Pathri</t>
  </si>
  <si>
    <t>M/s.Kamadhenu KSK, Papal</t>
  </si>
  <si>
    <t>M/s.Guru Muli K.K, Loni</t>
  </si>
  <si>
    <t>M/s.Narsinha Krishi Seva Kendra, Handierguv</t>
  </si>
  <si>
    <t>M/s.Shri Swami Samarth KK, Kathora</t>
  </si>
  <si>
    <t>M/s.Prakash Traders,Chopda</t>
  </si>
  <si>
    <t>M/s.Sai Vivya Ferts &amp; Pests,Seeds, Kaghaznagar</t>
  </si>
  <si>
    <t>M/s.Vabav KSK, Udgir</t>
  </si>
  <si>
    <t>M/s.Amit KSK, Murud</t>
  </si>
  <si>
    <t>M/s.Lakshmi Chennakesava Ferts, Jangamaheswarapadu</t>
  </si>
  <si>
    <t>M/s.Rajasekhara Traders, Adoni</t>
  </si>
  <si>
    <t>M/s.Kamakshi Ferts, Durgi</t>
  </si>
  <si>
    <t>M/s.Pujitha Pests, Mukkududevlapally</t>
  </si>
  <si>
    <t>M/s.Udbagle Agro Products, Nandgaon</t>
  </si>
  <si>
    <t>M/s.Sai Durga Pests, Ferts &amp; Seeds, Jagireddygudem</t>
  </si>
  <si>
    <t>M/s.Amol KSK, Jamb</t>
  </si>
  <si>
    <t>M/s.Sri Lakshmi Srinivasa Agro Chemicals, Durgi</t>
  </si>
  <si>
    <t>M/s.Sri Bhgya Jyothi Traders, Karatagi</t>
  </si>
  <si>
    <t>M/s.Vighneshwara Traders, Karatagi</t>
  </si>
  <si>
    <t>M/s.Matoshri Krishi Kendra, Raver</t>
  </si>
  <si>
    <t>M/s.Agrim Agro Agencies, Akumalla</t>
  </si>
  <si>
    <t>M/s.Sanjay Krushi Seva Kendra, Vadalibhoi</t>
  </si>
  <si>
    <t>M/s.Annadatta Agro Agencies, Buchikondaz</t>
  </si>
  <si>
    <t>Total :</t>
  </si>
  <si>
    <t>Trade Payables - Sundry Creditors</t>
  </si>
  <si>
    <t>Annexure to  Notes - 7</t>
  </si>
  <si>
    <t>M/s.Coromandal International Ltd</t>
  </si>
  <si>
    <t>M/s.Crescent Chemicals, Baroda</t>
  </si>
  <si>
    <t>M/s.Krishi Rasayan Export (P) Ltd</t>
  </si>
  <si>
    <t>M/s.Willowood Chemicals Pvt. Ltd, Calcutta</t>
  </si>
  <si>
    <t>M/s.Shree Krishna Transport Co., Chandigarh</t>
  </si>
  <si>
    <t>M/s.Tejaswi Packaging P Ltd, Cherlapally</t>
  </si>
  <si>
    <t>M/s.Unitop Chemicals Limited, Delhi</t>
  </si>
  <si>
    <t>M/s.Uttar Bharath Transport Co, Hyderabad</t>
  </si>
  <si>
    <t xml:space="preserve">M/s.Revata Enterprises, Hyderabad                     </t>
  </si>
  <si>
    <t>M/s.Balaji Traders, Hyderabad</t>
  </si>
  <si>
    <t>M/s.Central Road Wings Transport Co, Hyderabad</t>
  </si>
  <si>
    <t>M/s.Godavari Plasto Containers Pvt Ltd, Hyderabad</t>
  </si>
  <si>
    <t>M/s.Impact Polymers, Hyderabad</t>
  </si>
  <si>
    <t>M/s.Kamala Sai Enterprises, Hyderabad</t>
  </si>
  <si>
    <t>M/s.Kranti Metals Pvt. Ltd, Hyderabad</t>
  </si>
  <si>
    <t>M/s.Leo Printers, Hyderabad</t>
  </si>
  <si>
    <t>M/s.NRP Technologies Pvt Ltd, Hyderabad</t>
  </si>
  <si>
    <t>M/s.Puttaparthi Jagannatham &amp;Co, Hyderabad</t>
  </si>
  <si>
    <t>M/s.R.B. Anand, Hyderabad</t>
  </si>
  <si>
    <t>M/s.R.B. Associates, Hyderabad</t>
  </si>
  <si>
    <t>M/s.Sri Sai Laminates, Hyderabad</t>
  </si>
  <si>
    <t>M/s.Sunitha Graphics, Hyderabad</t>
  </si>
  <si>
    <t>M/s.T.Adinarayana &amp; Co., Hyderabad</t>
  </si>
  <si>
    <t>M/s.Tradewell Securities Ltd, Hyderabad</t>
  </si>
  <si>
    <t>M/s.Winning Edge, Hyderabad</t>
  </si>
  <si>
    <t>M/s.Bhagiradha Chemicals &amp; Industries Ltd, Hyderabad</t>
  </si>
  <si>
    <t>M/s.Horizen Molecules Pvt Ltd, Hyderabad</t>
  </si>
  <si>
    <t>M/s.Lakshmi Enterprises, Hyderabad</t>
  </si>
  <si>
    <t>M/s.Sreeven The Offset Printers, Hyderabad</t>
  </si>
  <si>
    <t>M/s.Bescoat, Kanhangad</t>
  </si>
  <si>
    <t>M/s.Agro Life Sciences, Kathua (J &amp; K)</t>
  </si>
  <si>
    <t>M/s.Gharda Chemicals Limited, Lote Parshuram</t>
  </si>
  <si>
    <t>M/s.Astec Life Sciences Ltd, Ludhiana</t>
  </si>
  <si>
    <t>M/s.Bigshare Services Pvt Ltd, Mumbai</t>
  </si>
  <si>
    <t>M/s.Rallis India Limited, Mumbai</t>
  </si>
  <si>
    <t>M/s.Hemani Industries Limited, Mumbai</t>
  </si>
  <si>
    <t>M/s.Apollo Cargo Carriers Pvt Ltd, Navi Mumbai</t>
  </si>
  <si>
    <t>M/s.Associated Road Carriers, Secunderabad</t>
  </si>
  <si>
    <t>M/s.Chaitanya Transport Company, Secunderabad</t>
  </si>
  <si>
    <t>M/s.Quantum Data Products, Scunderabad</t>
  </si>
  <si>
    <t>M/s.Shree Dulichand Chemicals Pvt Ltd, Scunderabad</t>
  </si>
  <si>
    <t>M/s.The Industrial Aids, Secunderabad</t>
  </si>
  <si>
    <t>M/s.Tulasi Power Systems, Secunderabad</t>
  </si>
  <si>
    <t>M/s.Adarsh Chemicals, Secunderabad.</t>
  </si>
  <si>
    <t>M/s.MSP Lab Industries, Secunderabad.</t>
  </si>
  <si>
    <t>M/s.UPL Limited, Ankaleswar</t>
  </si>
  <si>
    <t>M/s.Chirra Polymers, Guntur</t>
  </si>
  <si>
    <t>M/s.A.G.Agencies, Hyderabad</t>
  </si>
  <si>
    <t>M/s.Global Mineral Works, Hyderabad</t>
  </si>
  <si>
    <t>M/s.Eroma Petro Chemicals Pvt.Ltd, Kheda</t>
  </si>
  <si>
    <t>M/s.OC Specialities Pvt Ltd, Mumbai</t>
  </si>
  <si>
    <t>M/s.SSB Grace Impex Private Limited, Mumbai.</t>
  </si>
  <si>
    <t>M/s.Pancom Marketing Pvt Ltd, Secunderabad</t>
  </si>
  <si>
    <t>M/s.Bharat Rasayan Limited, Secunderabad</t>
  </si>
  <si>
    <t>M/s.Shenzhen Sushan Technology Co.Ltd, Shenzhenguan</t>
  </si>
  <si>
    <t>M/s.Supreme Surfactants Pvt Ltd, Sonipet</t>
  </si>
  <si>
    <t>M/s.ESS ESS Marketing Agencies, Hyderabad</t>
  </si>
  <si>
    <t>M/s.Lorven Packaging &amp; Services, Hyderabad</t>
  </si>
  <si>
    <t>M/s.Insecticides India Limited, Ludhiana</t>
  </si>
  <si>
    <t>M/s.Steer Logistics Pvt Ltd, Hyderabad</t>
  </si>
  <si>
    <t>M/s.Batco Roadlines Corpn, Hyderabad</t>
  </si>
  <si>
    <t>M/s.Sri Gen Power Solutions, Hyderabad</t>
  </si>
  <si>
    <t>M/s.United Consultant,  New Delhi</t>
  </si>
  <si>
    <t>M/s.Enarayan Elex India (P) Ltd, Secunderabad</t>
  </si>
  <si>
    <t>M/s.Morparia Industrials, Hyderabad</t>
  </si>
  <si>
    <t>M/s. Meghamani Indutries Limited</t>
  </si>
  <si>
    <t>M/s. Meghamani Organics Limited</t>
  </si>
  <si>
    <t>M/s. Blow- UPS International</t>
  </si>
  <si>
    <t>M/s. Corporation Bank</t>
  </si>
  <si>
    <t>M/s. India Glycos limited</t>
  </si>
  <si>
    <t>M/s. Nagasai Plastics</t>
  </si>
  <si>
    <t xml:space="preserve">M/s. Sri Gayatri Packing </t>
  </si>
  <si>
    <t>M/s. Sree D Gravure Pvt Ltd</t>
  </si>
  <si>
    <t>M/s Pritesh Gandhi</t>
  </si>
  <si>
    <t>M/s V.K Software Solutions, Hyderabad</t>
  </si>
  <si>
    <t>M/s CentralDepository Services India Ltd</t>
  </si>
  <si>
    <t>M/s Excel Crop Care</t>
  </si>
  <si>
    <t>M/s K.Uttalal &amp; Company</t>
  </si>
  <si>
    <t>M/s Sagar Kawna &amp; Co Chartered Accountants</t>
  </si>
  <si>
    <t>M/s Anshika Polysurf</t>
  </si>
  <si>
    <t>Mr. Sathi Reddy</t>
  </si>
  <si>
    <t>M/s RajyaLakshmi Minerals</t>
  </si>
  <si>
    <t>M/s  Sri Navya Packing</t>
  </si>
  <si>
    <t>M/s BNIR Rayala Seema Parcel Services</t>
  </si>
  <si>
    <t>M/s JI Corporate Consulting P Ltd</t>
  </si>
  <si>
    <t>M/s Dhana Crop Sciences Limited</t>
  </si>
  <si>
    <t>T o t  a l</t>
  </si>
  <si>
    <t>Annexure to  Notes - 8-5</t>
  </si>
  <si>
    <t xml:space="preserve">Office Staff Salaries </t>
  </si>
  <si>
    <t>Factory Staff Salaries</t>
  </si>
  <si>
    <t>Staff Settlements</t>
  </si>
  <si>
    <t>Marketing Staff TA &amp; DA</t>
  </si>
  <si>
    <t>Marketing Staff Salaries</t>
  </si>
  <si>
    <t>Incentives Payable</t>
  </si>
  <si>
    <t>Electricity Charges Payable</t>
  </si>
  <si>
    <t>Telephone Charges Payable</t>
  </si>
  <si>
    <t>E.S.I.  Payable</t>
  </si>
  <si>
    <t>Professional Tax Payable</t>
  </si>
  <si>
    <t>Provident Fund Payable</t>
  </si>
  <si>
    <t>Bonus Payable</t>
  </si>
  <si>
    <t>Bonus Payable - Managing Director &amp; Executive Director</t>
  </si>
  <si>
    <t>Earn Leaves Payable</t>
  </si>
  <si>
    <t>Rent Payable</t>
  </si>
  <si>
    <t>Cash &amp; Product Discounts Payable</t>
  </si>
  <si>
    <t>Scheme Expenditure Payable</t>
  </si>
  <si>
    <t>Provision for Excise Duty on Closing Stock</t>
  </si>
  <si>
    <t>TDS Payable</t>
  </si>
  <si>
    <t>Karnataka Imprest Payable</t>
  </si>
  <si>
    <t>Guntur Imprest Payable</t>
  </si>
  <si>
    <t>Gratuity Payable</t>
  </si>
  <si>
    <t>Loans &amp; Advances - Security Deposits</t>
  </si>
  <si>
    <t>Annexure to  Notes - 12-1</t>
  </si>
  <si>
    <t>Telephone Deposit</t>
  </si>
  <si>
    <t>Telephone Deposit at Bellary</t>
  </si>
  <si>
    <t>Methynal Registration Deposit</t>
  </si>
  <si>
    <t>Eelctricity Deposit</t>
  </si>
  <si>
    <t>E.M.D. &amp; Security Deposits with M/s M.I.L.</t>
  </si>
  <si>
    <t>M/s Oxygen Equip &amp; Engineering Company</t>
  </si>
  <si>
    <t>Cell Phone Deposits (1,000 + 1,000)</t>
  </si>
  <si>
    <t>Internet Connection Deposit at H.O.</t>
  </si>
  <si>
    <t>Hutch Mobile Deposit for Factory</t>
  </si>
  <si>
    <t>Appeal Deposit at Sales Tax Department</t>
  </si>
  <si>
    <t>Security Deposit - Electricity Department at Medak</t>
  </si>
  <si>
    <t>Deposit for Maharashtra Sales Tax</t>
  </si>
  <si>
    <t>Security Deposit - Gujarat VAT Registration</t>
  </si>
  <si>
    <t>Security Deposit - Gujarat CST Registration</t>
  </si>
  <si>
    <t>Security Deposit - BSNL ISTD Connection (23557714)</t>
  </si>
  <si>
    <t>Security Deposit - ADM Court, Ananthapur</t>
  </si>
  <si>
    <t>Deposit with Federal Bank for locker</t>
  </si>
  <si>
    <t>The Joint Director of Agriculture, Tendar</t>
  </si>
  <si>
    <t>Assistant Commissioner Commercial Tax, Chennai</t>
  </si>
  <si>
    <t>Loans &amp; Advances - Other Advances</t>
  </si>
  <si>
    <t>Annexure to  Notes - 12-2</t>
  </si>
  <si>
    <t xml:space="preserve"> a. Staff Advance</t>
  </si>
  <si>
    <t>Staff Advance - Factory - I</t>
  </si>
  <si>
    <t>Staff Advance - Factory - II</t>
  </si>
  <si>
    <t>Staff Advance - Office</t>
  </si>
  <si>
    <t>Staff Advance Marketing - I</t>
  </si>
  <si>
    <t>Staff Advance Marketing - II</t>
  </si>
  <si>
    <t>Tour Advance  Marketing - I</t>
  </si>
  <si>
    <t>Tour Advance  Marketing - II</t>
  </si>
  <si>
    <t>Tour Advance  Marketing - III</t>
  </si>
  <si>
    <t xml:space="preserve"> b. Rent Deposits</t>
  </si>
  <si>
    <t>2011-12   New Hyderabad Head Office</t>
  </si>
  <si>
    <t>2004-05   Guntur Branch Office</t>
  </si>
  <si>
    <t>2010-11   Hyderabad Godown - Autonagar</t>
  </si>
  <si>
    <t>2015-16   Hyderabad New Godown - Autonagar</t>
  </si>
  <si>
    <t xml:space="preserve">2014-15   Kurnool Depot </t>
  </si>
  <si>
    <t>c . Other Advances</t>
  </si>
  <si>
    <t>Sales Tax Appeal 2003-04</t>
  </si>
  <si>
    <t>Sales Tax Appeal 2004-05</t>
  </si>
  <si>
    <t>Sales Tax Appeal 2009-10</t>
  </si>
  <si>
    <t>Sales Tax Appeal 2010-11 to 2012-13</t>
  </si>
  <si>
    <t>Income Tax - F.Y 2011-12</t>
  </si>
  <si>
    <t>Balances with Banks</t>
  </si>
  <si>
    <t>Annexure to  Notes - 15-1</t>
  </si>
  <si>
    <t>SBI - Yellareddyguda</t>
  </si>
  <si>
    <t>The Federal Bank Ltd, CD 9631, Bangalore</t>
  </si>
  <si>
    <t>The Federal Bank Ltd - Dividend Warrant A/c - F.Y 2012-13</t>
  </si>
  <si>
    <t>The Federal Bank Ltd - Dividend Warrant A/c - F.Y 2013-14</t>
  </si>
  <si>
    <t>Andhra Bank - Ameerpet, Hyderabad</t>
  </si>
  <si>
    <t>Kotak Mahindra Bank Ltd ( ING Vysya) - Ameerpet</t>
  </si>
  <si>
    <t>Annexure to  Notes - 15-2</t>
  </si>
  <si>
    <t>Petty Cash</t>
  </si>
  <si>
    <t>Factory Imprest</t>
  </si>
  <si>
    <t>Guntur  Imprest</t>
  </si>
  <si>
    <t>Kurnool Imprest</t>
  </si>
  <si>
    <t>Akola Imprest</t>
  </si>
  <si>
    <t>Balance with Banks as Margin Money</t>
  </si>
  <si>
    <t>Annexure to  Notes - 15-3</t>
  </si>
  <si>
    <t>Deposit for L/C BG - M/s.Jiangsu Lanfeng Bio Chemical Co.Ltd,</t>
  </si>
  <si>
    <t>Deposit for L/C BG - M/s.Pacific Spot Limited</t>
  </si>
  <si>
    <t>Annexure to  Notes - 16-1</t>
  </si>
  <si>
    <t>M/s.Sai Ram Sand Suppliers, Bhadrachalam</t>
  </si>
  <si>
    <t>M/s.Omkar Clearing, Fort Mumbai</t>
  </si>
  <si>
    <t>Mr.V.Hari Prasad Rao, Hyderabad</t>
  </si>
  <si>
    <t>M/s.Reliance Industries, Mumbai</t>
  </si>
  <si>
    <t>M/s.Bureau of Quality Management, Hyderabad</t>
  </si>
  <si>
    <t>M/s.The AP Pesticide manufacturera Association</t>
  </si>
  <si>
    <t>M/s.National Insurance</t>
  </si>
  <si>
    <t>Deposits &amp; Other Advances etc.,</t>
  </si>
  <si>
    <t>Annexure to  Notes - 16-2</t>
  </si>
  <si>
    <t>Prepaid Expenses</t>
  </si>
  <si>
    <t>Karnataka VAT Credit balance</t>
  </si>
  <si>
    <t>Gujarat VAT &amp; Addl.VAT Credit balance</t>
  </si>
  <si>
    <t>Cenvat, EC &amp; SHEC Credit Receivable</t>
  </si>
  <si>
    <t>Additional Duty</t>
  </si>
  <si>
    <t>Service Tax, EC &amp; SHEC Credit Receivable on Services</t>
  </si>
  <si>
    <t>Total :-</t>
  </si>
  <si>
    <t>Sale of Products</t>
  </si>
  <si>
    <t>Annexure to  Notes - 17</t>
  </si>
  <si>
    <t>Hyderabad Sales</t>
  </si>
  <si>
    <t>Factory Sales</t>
  </si>
  <si>
    <t>Guntur Sales</t>
  </si>
  <si>
    <t>Kurnool Sales</t>
  </si>
  <si>
    <t>Karnataka Sales</t>
  </si>
  <si>
    <t>Tamilnadu Sales</t>
  </si>
  <si>
    <t>Maharashtra Sales</t>
  </si>
  <si>
    <t>Sale of Land</t>
  </si>
  <si>
    <t>Service Tax, EC &amp; SHEC</t>
  </si>
  <si>
    <t>Discount</t>
  </si>
  <si>
    <t>Freight Outward</t>
  </si>
  <si>
    <t>Incentive - Marketing</t>
  </si>
  <si>
    <t>Loading &amp; Unloading Charges</t>
  </si>
  <si>
    <t>C &amp; F Charges</t>
  </si>
  <si>
    <t>Price variation</t>
  </si>
  <si>
    <t>Advertisement</t>
  </si>
  <si>
    <t>Annual Maintenance Contracts</t>
  </si>
  <si>
    <t>Insurance</t>
  </si>
  <si>
    <t>Legal &amp; Professional Charges</t>
  </si>
  <si>
    <t>Licences &amp; Fees</t>
  </si>
  <si>
    <t>Office &amp; Godown Expenses</t>
  </si>
  <si>
    <t>Petrol &amp; Diesel</t>
  </si>
  <si>
    <t>Postage &amp; Courrier charges</t>
  </si>
  <si>
    <t>Printing &amp; Stationery</t>
  </si>
  <si>
    <t>Share Transfer Charges</t>
  </si>
  <si>
    <t>Telephone Charges</t>
  </si>
  <si>
    <t>Vehicle Maintenance</t>
  </si>
  <si>
    <t>Stamp &amp; Registrations</t>
  </si>
  <si>
    <t>Local Conveyance</t>
  </si>
  <si>
    <t>Books &amp; Peridicals</t>
  </si>
  <si>
    <t>A.P.VAT (New)</t>
  </si>
  <si>
    <t>TG VAT</t>
  </si>
  <si>
    <t>Karnataka Sales Tax</t>
  </si>
  <si>
    <t>Maharashtra Sales Tax</t>
  </si>
  <si>
    <t xml:space="preserve">C.S.T </t>
  </si>
  <si>
    <t>2018-19</t>
  </si>
  <si>
    <t>Issued/Paidup Capital</t>
  </si>
  <si>
    <t>Annexure to Notes - 3-1</t>
  </si>
  <si>
    <t>Secured Loans</t>
  </si>
  <si>
    <t>From Banks - CC</t>
  </si>
  <si>
    <t>Mr.Y.Nayudamma</t>
  </si>
  <si>
    <t>Mr.Y.Janaki Ramaiah</t>
  </si>
  <si>
    <t xml:space="preserve">   a.</t>
  </si>
  <si>
    <t>Outstanding Liabilities for Expenses</t>
  </si>
  <si>
    <t xml:space="preserve">Income Tax Payable </t>
  </si>
  <si>
    <t>Price Variation</t>
  </si>
  <si>
    <t>M/s Rajamata Roan Lines</t>
  </si>
  <si>
    <t>Advance Against Sale Of Vehicles</t>
  </si>
  <si>
    <t>Kurnool Imprest Payable</t>
  </si>
  <si>
    <t>2017-18</t>
  </si>
  <si>
    <t>Tour Advance  Marketing - IV</t>
  </si>
  <si>
    <t>Pooja Krishna Chitfund</t>
  </si>
  <si>
    <t>T.D.S</t>
  </si>
  <si>
    <t>TS SGST Credit Receivable</t>
  </si>
  <si>
    <t>TS CGST Credit Receivable</t>
  </si>
  <si>
    <t>TS IGST Credit Receivable</t>
  </si>
  <si>
    <t>MH SGST Credit Receivable</t>
  </si>
  <si>
    <t>MH CGST Credit Receivable</t>
  </si>
  <si>
    <t>TS RCM CGST Credit Receivable</t>
  </si>
  <si>
    <t>TS RCM SGST Credit Receivable</t>
  </si>
  <si>
    <t>TS RCM IGST Credit Receivable</t>
  </si>
  <si>
    <t>AP RCM CGST Credit Receivable</t>
  </si>
  <si>
    <t>AP RCM SGST Credit Receivable</t>
  </si>
  <si>
    <t>AP SGST Payable</t>
  </si>
  <si>
    <t>AP CGST Payable</t>
  </si>
  <si>
    <t>AP IGST Payable</t>
  </si>
  <si>
    <t>MH SGST Payable</t>
  </si>
  <si>
    <t>TS RCM CGST Payable</t>
  </si>
  <si>
    <t>TS RCM SGST Payable</t>
  </si>
  <si>
    <t>TS RCM IGST Payable</t>
  </si>
  <si>
    <t>AP RCM CGST Payable</t>
  </si>
  <si>
    <t>MH IGST Credit Receivable</t>
  </si>
  <si>
    <t>Fines &amp; Penalities</t>
  </si>
  <si>
    <t>Less</t>
  </si>
  <si>
    <t>Supreme Taders - Akola</t>
  </si>
  <si>
    <t xml:space="preserve"> Goods &amp; Service Taxes</t>
  </si>
  <si>
    <t>Y.Nayudamma</t>
  </si>
  <si>
    <t>Annexure to  Notes - 22</t>
  </si>
  <si>
    <t>Annexure to  Notes - 24</t>
  </si>
  <si>
    <t>Annexure to  Notes - 21</t>
  </si>
  <si>
    <t>Annexure to  Notes - 19</t>
  </si>
  <si>
    <t>Annexure to  Notes - 18</t>
  </si>
  <si>
    <t>Annexure to  Notes - 14</t>
  </si>
  <si>
    <t>Annexure to  Notes - 13</t>
  </si>
  <si>
    <t>Annexure to  Notes - 11</t>
  </si>
  <si>
    <t>Annexure to  Notes - 9</t>
  </si>
  <si>
    <t>Sundry Debtors - Advances from Dealers &amp; Distributors</t>
  </si>
  <si>
    <t>Annexure to  Notes - 8-3</t>
  </si>
  <si>
    <t>Annexure to  Notes - 8-6</t>
  </si>
  <si>
    <t>Annexure to Notes - 6</t>
  </si>
  <si>
    <t>Annexure to Notes - 5</t>
  </si>
  <si>
    <t>Annexure to  Notes - 22-13</t>
  </si>
  <si>
    <t>Annexure to  Notes - 22-12</t>
  </si>
  <si>
    <t>Annexure to  Notes - 22-7</t>
  </si>
  <si>
    <t>Annexure to  Notes - 1</t>
  </si>
  <si>
    <t>Computer's Maintaiance</t>
  </si>
  <si>
    <t>PHYTO CHEM (INDIA) LIMITED</t>
  </si>
  <si>
    <t>HYDERABAD</t>
  </si>
  <si>
    <t>SUB TOTAL - I</t>
  </si>
  <si>
    <t>SUB TOTAL - II</t>
  </si>
  <si>
    <t>SUB TOTAL - III</t>
  </si>
  <si>
    <t>SUB TOTAL - IV</t>
  </si>
  <si>
    <t>SUB TOTAL - V</t>
  </si>
  <si>
    <t>GRAND TOTAL (I TO V)</t>
  </si>
  <si>
    <t>I</t>
  </si>
  <si>
    <t>II</t>
  </si>
  <si>
    <t>III</t>
  </si>
  <si>
    <t>IV</t>
  </si>
  <si>
    <t>V</t>
  </si>
  <si>
    <t>S.No.</t>
  </si>
  <si>
    <t>EXPENDITURE</t>
  </si>
  <si>
    <t>From Banks - Home Loan</t>
  </si>
  <si>
    <t>Annexure to  Notes - 8</t>
  </si>
  <si>
    <t>RAW MATERIALS &amp; PACKING MATERIAL CONSUMED</t>
  </si>
  <si>
    <t>Book Value</t>
  </si>
  <si>
    <t>Market Value</t>
  </si>
  <si>
    <t>Less: Int Expenses - Amortisation Income during 2016-17 &amp; 2017-18</t>
  </si>
  <si>
    <t>Less: Int Expenses - Amortisation Income during Q1 of 2018-19</t>
  </si>
  <si>
    <t>Sl.No</t>
  </si>
  <si>
    <t>Debit (Rs.)</t>
  </si>
  <si>
    <t>Credit (Rs.)</t>
  </si>
  <si>
    <t>Profit and Loss Account</t>
  </si>
  <si>
    <t>To Interest on Sales Tax Deferment Loan</t>
  </si>
  <si>
    <t>Commercial Tax Department - AP</t>
  </si>
  <si>
    <t>To Retained Earnings A/c</t>
  </si>
  <si>
    <t>To Deferred Tax Liability</t>
  </si>
  <si>
    <t>To Commercial Tax Department - AP</t>
  </si>
  <si>
    <t>Being Deferred Tax Liability arised due to Ind AS adjustments entries passed for Commercial Tax Department Interest Free Loan</t>
  </si>
  <si>
    <t>LOAN 1</t>
  </si>
  <si>
    <t xml:space="preserve">Opening Balance </t>
  </si>
  <si>
    <t xml:space="preserve"> Interest(Expense)</t>
  </si>
  <si>
    <t>Repayment</t>
  </si>
  <si>
    <t>Closing Balance</t>
  </si>
  <si>
    <t>Amortisation(Income)</t>
  </si>
  <si>
    <t>P&amp;L impact</t>
  </si>
  <si>
    <t>2019-20</t>
  </si>
  <si>
    <t>2020-21</t>
  </si>
  <si>
    <t>2021-22</t>
  </si>
  <si>
    <t>2022-23</t>
  </si>
  <si>
    <t>2023-24</t>
  </si>
  <si>
    <t>Deferred revenue Grant Acc…..Dr</t>
  </si>
  <si>
    <t xml:space="preserve">To Profit N Loss </t>
  </si>
  <si>
    <t>AP RCM SGST Payable</t>
  </si>
  <si>
    <t>INCREASE</t>
  </si>
  <si>
    <t>DECREASE</t>
  </si>
  <si>
    <t>+ OR -</t>
  </si>
  <si>
    <t xml:space="preserve">Statement of Expenditures - Comparision </t>
  </si>
  <si>
    <t>Mr.P.Anjaneyulu</t>
  </si>
  <si>
    <t xml:space="preserve">   b.</t>
  </si>
  <si>
    <t>c.</t>
  </si>
  <si>
    <t>Factory Imprest Payable</t>
  </si>
  <si>
    <t>Hyderabad Godown Imprest</t>
  </si>
  <si>
    <t>TS CGST Payable</t>
  </si>
  <si>
    <t>TS SGST Payable</t>
  </si>
  <si>
    <t>AP RCM IGST Credit Receivable</t>
  </si>
  <si>
    <t>KA RCM CGST Credit Receivable</t>
  </si>
  <si>
    <t>KA RCM SGST Credit Receivable</t>
  </si>
  <si>
    <t>MH RCM SGST Credit Receivable</t>
  </si>
  <si>
    <t>AP CGST Credit Receivable</t>
  </si>
  <si>
    <t>KA SGST Credit Receivable</t>
  </si>
  <si>
    <t>AP RCM IGST Payable</t>
  </si>
  <si>
    <t>KA RCM CGST Payable</t>
  </si>
  <si>
    <t>KA RCM SGST Payable</t>
  </si>
  <si>
    <t>MH RCM SGST Payable</t>
  </si>
  <si>
    <t>KA IGST Credit Receivable</t>
  </si>
  <si>
    <t>MH RCM CGST Credit Receivable</t>
  </si>
  <si>
    <t>AGM Expenses</t>
  </si>
  <si>
    <t>Electricity Charges Office</t>
  </si>
  <si>
    <t>Lab Consumable</t>
  </si>
  <si>
    <t xml:space="preserve">Fixed Assets as on 30-09-2017                                                                  </t>
  </si>
  <si>
    <t>Net Block           as on                  30-09-2017 
(Rs.)</t>
  </si>
  <si>
    <t>Net Block           as on                  31-03-2017    (Rs.)</t>
  </si>
  <si>
    <t>AS ON                        30-09-2017    (Rs.)</t>
  </si>
  <si>
    <t>Autonagar Godown Expenses</t>
  </si>
  <si>
    <t>Education Cess CR. Excise</t>
  </si>
  <si>
    <t>SHEC CR. Excise</t>
  </si>
  <si>
    <t>Scheme Expenditure</t>
  </si>
  <si>
    <t>Managing Director</t>
  </si>
  <si>
    <t>To Investments</t>
  </si>
  <si>
    <t>Being the Amortisation Income for the Q2 of 2018-19</t>
  </si>
  <si>
    <t>Being Interest expenses recognised during Q2 for the year 2018-19</t>
  </si>
  <si>
    <t>Bad Debts</t>
  </si>
  <si>
    <t>:: 2 ::</t>
  </si>
  <si>
    <t>Ind AS</t>
  </si>
  <si>
    <t>Property , Plant and Equipment</t>
  </si>
  <si>
    <t>Investment Property</t>
  </si>
  <si>
    <t>Capital Work In Progress</t>
  </si>
  <si>
    <t>Intangible Asset</t>
  </si>
  <si>
    <t xml:space="preserve">   (i)  Investments</t>
  </si>
  <si>
    <t xml:space="preserve">    ii) Loans and Advances</t>
  </si>
  <si>
    <t xml:space="preserve"> (iii) Other Financial Assets</t>
  </si>
  <si>
    <t xml:space="preserve">   Inventories</t>
  </si>
  <si>
    <t xml:space="preserve">  (i)  Trade Receivables</t>
  </si>
  <si>
    <t>(ii) Cash and cash equivalents</t>
  </si>
  <si>
    <t>(iii) Loans and Advances</t>
  </si>
  <si>
    <t>Equity</t>
  </si>
  <si>
    <t>Equity Share Capital</t>
  </si>
  <si>
    <t>Other equity</t>
  </si>
  <si>
    <t>Financials Liabilities</t>
  </si>
  <si>
    <t>Borrowings</t>
  </si>
  <si>
    <t>Other financial liabilities</t>
  </si>
  <si>
    <t>Provisions</t>
  </si>
  <si>
    <t>Deferred tax liabilities - Net</t>
  </si>
  <si>
    <t>Current liabilities</t>
  </si>
  <si>
    <t>Financial Liabilities</t>
  </si>
  <si>
    <t>Other Liabilities</t>
  </si>
  <si>
    <t>For and on behalf of the Board</t>
  </si>
  <si>
    <t xml:space="preserve"> Place : Hyderabad</t>
  </si>
  <si>
    <t>DIN : 00377721</t>
  </si>
  <si>
    <t>Registered Office : Survey No.628, Temple Street, Bonthapally-502313,</t>
  </si>
  <si>
    <t>Gummadidala Mandal,  Sangareddy District, Telangana.</t>
  </si>
  <si>
    <t>Corporate Office : No.8-3-229/23, First Floor, Thaherville,</t>
  </si>
  <si>
    <t xml:space="preserve">Yousufguda Check Post,  Hyderabad - 500 045, Telangana. </t>
  </si>
  <si>
    <t>Email: info@phytochemindia.com, Website: www.phytochemindia.com</t>
  </si>
  <si>
    <t>(Rs. in Lakhs Except EPS)</t>
  </si>
  <si>
    <t>Sl. No.</t>
  </si>
  <si>
    <t>Revenue from operations</t>
  </si>
  <si>
    <t>Other income</t>
  </si>
  <si>
    <t>Total Revenue (I + II)</t>
  </si>
  <si>
    <t>Expenses:</t>
  </si>
  <si>
    <t>Cost of materials consumed</t>
  </si>
  <si>
    <t xml:space="preserve">Employee benefits expense </t>
  </si>
  <si>
    <t>Finance costs</t>
  </si>
  <si>
    <t>Other expenses</t>
  </si>
  <si>
    <t>Total expenses</t>
  </si>
  <si>
    <t>Profit / (Loss) before Tax and exceptional items (III - IV)</t>
  </si>
  <si>
    <t>VI</t>
  </si>
  <si>
    <t>VII</t>
  </si>
  <si>
    <t>VIII</t>
  </si>
  <si>
    <t>Tax expense:</t>
  </si>
  <si>
    <t>(1) Current tax</t>
  </si>
  <si>
    <t>IX</t>
  </si>
  <si>
    <t>X</t>
  </si>
  <si>
    <t>Other Comprehensive Income (Net of Tax)
(i) Items that will not be reclassified to profit and loss
(ii) Income tax relating to items that will not be reclassified to profit and loss
(iii) Items that will be reclassified to statement of profit and loss
(iv) Income tax relating to items that will be reclassified to profit and loss</t>
  </si>
  <si>
    <t xml:space="preserve">
1.28
(0.36)
0.09
(0.02)</t>
  </si>
  <si>
    <t xml:space="preserve">
0.00
0.00
0.00
0.00</t>
  </si>
  <si>
    <t xml:space="preserve">
(12.63)
4.31
1.34
(0.44)</t>
  </si>
  <si>
    <t>XI</t>
  </si>
  <si>
    <t>XII</t>
  </si>
  <si>
    <t>Paid up Equity Share Capital (Face value of Rs.10.00 each)</t>
  </si>
  <si>
    <t>XIII</t>
  </si>
  <si>
    <t>Other Equity excluding revaluation reserves</t>
  </si>
  <si>
    <t>--</t>
  </si>
  <si>
    <t>XIV</t>
  </si>
  <si>
    <t>Earnings per equity share: - In Rs. (Not annualised)</t>
  </si>
  <si>
    <t>(1) Basic</t>
  </si>
  <si>
    <t>(2) Diluted</t>
  </si>
  <si>
    <t>The above is an extract of the detailed format of Quarterly Financial Results filed with the Stock Exchange under Regulations 33 of the SEBI (Listing and other Disclosures Requirements) Regulations, 2015.  The full format of the Financial Results is available on the Stock Exchange Websites: www.bseindia.com and the same is also available at Company website : www.phytochemindia.com.</t>
  </si>
  <si>
    <t>Purchase of Stock-In-Trade</t>
  </si>
  <si>
    <t>Profit before tax (VII-VIII)</t>
  </si>
  <si>
    <t>Profit / (Loss) before extraordinary items &amp; tax (V-VI)</t>
  </si>
  <si>
    <t>XV</t>
  </si>
  <si>
    <t>XVI</t>
  </si>
  <si>
    <t>Total Comprehensive Income (Net of Tax) for the period (XI+XII)  Comprising Profit / (Loss) for the period (after tax) and other Comprehensive Income.</t>
  </si>
  <si>
    <t>12.68</t>
  </si>
  <si>
    <t xml:space="preserve">
(0.15)
(0.04)
(0.18)
0.05</t>
  </si>
  <si>
    <t>Excise Duty &amp; GST</t>
  </si>
  <si>
    <t xml:space="preserve">
1.13
(0.40)
(0.27)
0.03</t>
  </si>
  <si>
    <t>TotalComprehensive Income (Net of Tax)</t>
  </si>
  <si>
    <t>Net Profit / (Loss) for the period after tax (IX - X)</t>
  </si>
  <si>
    <t>Debtors - Provision for Doubtful Debts</t>
  </si>
  <si>
    <t>Less: Int Expenses - Amortisation Income during Q2 of 2018-19</t>
  </si>
  <si>
    <t xml:space="preserve">Changes in inventories of finished goods work-in-progress and Stock-in-Trade
 </t>
  </si>
  <si>
    <t>ANNEXURE TO NOTES AS ON 31-12-2018</t>
  </si>
  <si>
    <t>31-12-2018</t>
  </si>
  <si>
    <t>31-12-2017</t>
  </si>
  <si>
    <t>KA SGST Payable</t>
  </si>
  <si>
    <t>KA CGST Payable</t>
  </si>
  <si>
    <t>MH CGST Payable</t>
  </si>
  <si>
    <t>MH RCM CGST Payable</t>
  </si>
  <si>
    <t>TS IGST Payable</t>
  </si>
  <si>
    <t>1384894-65400</t>
  </si>
  <si>
    <t>Security Deposit - Rjy Godown Pest License - NSC Bond</t>
  </si>
  <si>
    <t>M/s.Bhagirada Chemicals - L/C Margin Money 10%</t>
  </si>
  <si>
    <t>2729894-65400</t>
  </si>
  <si>
    <t xml:space="preserve">2018-19   Rajahmundry Godown </t>
  </si>
  <si>
    <t>AP IGST Credit Receivable</t>
  </si>
  <si>
    <t>KA IGST Payable</t>
  </si>
  <si>
    <t>Rajahmundry Imprest</t>
  </si>
  <si>
    <t>Profit On Sale of Vehicles</t>
  </si>
  <si>
    <t>AP SGST Credit Receivable</t>
  </si>
  <si>
    <t>Loss on sale of Vehicles</t>
  </si>
  <si>
    <t>Karnataka Sales Tax Payable</t>
  </si>
  <si>
    <t>IND AS Adjustment Entries - 31-12-2018</t>
  </si>
  <si>
    <t>Business Promotion Expenses</t>
  </si>
  <si>
    <t>Bad Debts Receoverd</t>
  </si>
  <si>
    <t>Less: Int Expenses - Amortisation Income during Q3 of 2018-19</t>
  </si>
  <si>
    <t>Quarter Ended (Unaudited)</t>
  </si>
  <si>
    <t>Nine Months Ended (Unaudited)</t>
  </si>
  <si>
    <r>
      <t>31</t>
    </r>
    <r>
      <rPr>
        <b/>
        <vertAlign val="superscript"/>
        <sz val="11"/>
        <color theme="1"/>
        <rFont val="Arial"/>
        <family val="2"/>
      </rPr>
      <t>st</t>
    </r>
    <r>
      <rPr>
        <b/>
        <sz val="11"/>
        <color theme="1"/>
        <rFont val="Arial"/>
        <family val="2"/>
      </rPr>
      <t xml:space="preserve"> December 2018</t>
    </r>
  </si>
  <si>
    <r>
      <t>31</t>
    </r>
    <r>
      <rPr>
        <b/>
        <vertAlign val="superscript"/>
        <sz val="11"/>
        <color theme="1"/>
        <rFont val="Arial"/>
        <family val="2"/>
      </rPr>
      <t>st</t>
    </r>
    <r>
      <rPr>
        <b/>
        <sz val="11"/>
        <color theme="1"/>
        <rFont val="Arial"/>
        <family val="2"/>
      </rPr>
      <t xml:space="preserve"> December 2017</t>
    </r>
  </si>
  <si>
    <t>YEAR ENDED (Audited)</t>
  </si>
  <si>
    <r>
      <t>31</t>
    </r>
    <r>
      <rPr>
        <b/>
        <vertAlign val="superscript"/>
        <sz val="11"/>
        <color theme="1"/>
        <rFont val="Arial"/>
        <family val="2"/>
      </rPr>
      <t>st</t>
    </r>
    <r>
      <rPr>
        <b/>
        <sz val="11"/>
        <color theme="1"/>
        <rFont val="Arial"/>
        <family val="2"/>
      </rPr>
      <t xml:space="preserve"> March 2018</t>
    </r>
  </si>
  <si>
    <t xml:space="preserve">(2) Deferred tax </t>
  </si>
  <si>
    <r>
      <t>30</t>
    </r>
    <r>
      <rPr>
        <b/>
        <vertAlign val="superscript"/>
        <sz val="11"/>
        <color theme="1"/>
        <rFont val="Arial"/>
        <family val="2"/>
      </rPr>
      <t>th</t>
    </r>
    <r>
      <rPr>
        <b/>
        <sz val="11"/>
        <color theme="1"/>
        <rFont val="Arial"/>
        <family val="2"/>
      </rPr>
      <t xml:space="preserve"> September 2018</t>
    </r>
  </si>
  <si>
    <t>Statement of Standalone Unaudited Financial Results for the 3rd Quarter / Nine Months Ended                                                                                                                                                                                                                  31st December 2018</t>
  </si>
  <si>
    <t>December, 31 2018</t>
  </si>
  <si>
    <t>December, 31 2017</t>
  </si>
  <si>
    <t xml:space="preserve"> Date   : 13-02-2019</t>
  </si>
  <si>
    <t>Being Deferred Tax Liability arised on Increase in value of Investments</t>
  </si>
  <si>
    <t>Being Increase in the value of Quoted Investments As at 31-12-2018</t>
  </si>
  <si>
    <t>Income Tax - Receivable F.Y.2017-18</t>
  </si>
  <si>
    <t>Advance Tax F.Y.2018-19</t>
  </si>
  <si>
    <r>
      <t>The Auditors of the Company have carried out "Limited Review" of the above unaudited Financial Results for the 3rd quarter ended 31</t>
    </r>
    <r>
      <rPr>
        <b/>
        <vertAlign val="superscript"/>
        <sz val="12"/>
        <rFont val="Arial"/>
        <family val="2"/>
      </rPr>
      <t>st</t>
    </r>
    <r>
      <rPr>
        <b/>
        <sz val="12"/>
        <rFont val="Arial"/>
        <family val="2"/>
      </rPr>
      <t xml:space="preserve"> December, 2018.</t>
    </r>
  </si>
  <si>
    <t>The Company operates mainly in one segment i.e., Manufacturing and Marketing of Pesticide Formulations and small way in real estate activity. There are no transactions of real estate activity during the 3rd quarter ended 31-12-2018.   As at 31st December, 2018, the Company has deployed Rs.96.79 Lakhs in Real Estate activity and the rest of amount is deployed in Pesticides activity only.</t>
  </si>
  <si>
    <r>
      <t>The above unaudited financial results have been reviewed by the Audit committee and approved by the Board of Directors at their meeting held on 13</t>
    </r>
    <r>
      <rPr>
        <b/>
        <vertAlign val="superscript"/>
        <sz val="12"/>
        <rFont val="Arial"/>
        <family val="2"/>
      </rPr>
      <t>th</t>
    </r>
    <r>
      <rPr>
        <b/>
        <sz val="12"/>
        <rFont val="Arial"/>
        <family val="2"/>
      </rPr>
      <t xml:space="preserve"> February, 2019.</t>
    </r>
  </si>
  <si>
    <t>These above unaudited financial results have been prepared in accordance with Indian Accounting Standards (Ind AS) as prescribed under Section 133 of Companies Act, 2013 read with Rule 3 of the Companies (Indian Accounting Standards) Rules, 2015 and relevant amendment rules thereafter.</t>
  </si>
  <si>
    <t>The Revenue figures of Nine months are not strictly comparable with previous year since the previous year First Quarter figures included Excise Duty.</t>
  </si>
  <si>
    <t xml:space="preserve">                  For and on behalf of the Board</t>
  </si>
  <si>
    <t>ADMINISTRATION COST</t>
  </si>
  <si>
    <t>EMPLOYEES COST</t>
  </si>
  <si>
    <t>MARKETING COST</t>
  </si>
  <si>
    <t>FACTORY COST</t>
  </si>
  <si>
    <t>FINANCIAL COST</t>
  </si>
  <si>
    <t xml:space="preserve">Consolidated Statement of Expenditures Vs Sales </t>
  </si>
  <si>
    <t>SALES</t>
  </si>
  <si>
    <t>MARKETING COST - EXCLUDING SALARIES</t>
  </si>
  <si>
    <t xml:space="preserve">% of Employees Expenses </t>
  </si>
  <si>
    <t xml:space="preserve">% of Administration Expenses </t>
  </si>
  <si>
    <t>% of Marketing Expenses - Excluding Salaries</t>
  </si>
  <si>
    <t>MARKETING COST - INCLUDING SALARIES</t>
  </si>
  <si>
    <t>% of Marketing Expenses - Including Salaries</t>
  </si>
  <si>
    <t>INCREASE / DECREASE</t>
  </si>
  <si>
    <t xml:space="preserve">% of Factory Expenses </t>
  </si>
  <si>
    <t xml:space="preserve">% of Financial Expenses </t>
  </si>
  <si>
    <t xml:space="preserve">% of Total Expenses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</si>
</sst>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00_);_(* \(#,##0.00\);_(* &quot;-&quot;??_);_(@_)"/>
    <numFmt numFmtId="165" formatCode="0.0"/>
    <numFmt numFmtId="166" formatCode="[$-409]dd/mmm/yy;@"/>
    <numFmt numFmtId="167" formatCode="0.00_)"/>
    <numFmt numFmtId="168" formatCode="0.00_);\(0.00\)"/>
    <numFmt numFmtId="169" formatCode="_(* #,##0_);_(* \(#,##0\);_(* &quot;-&quot;??_);_(@_)"/>
    <numFmt numFmtId="170" formatCode="0.00;[Red]0.00"/>
    <numFmt numFmtId="171" formatCode="#,###,###,###"/>
  </numFmts>
  <fonts count="43" x14ac:knownFonts="1">
    <font>
      <sz val="11"/>
      <color theme="1"/>
      <name val="Calibri"/>
      <family val="2"/>
      <scheme val="minor"/>
    </font>
    <font>
      <sz val="11"/>
      <color theme="1"/>
      <name val="Calibri"/>
      <family val="2"/>
      <scheme val="minor"/>
    </font>
    <font>
      <sz val="10"/>
      <name val="Arial"/>
      <family val="2"/>
    </font>
    <font>
      <b/>
      <sz val="12"/>
      <color indexed="8"/>
      <name val="Arial"/>
      <family val="2"/>
    </font>
    <font>
      <sz val="10"/>
      <name val="Comic Sans MS"/>
      <family val="4"/>
    </font>
    <font>
      <sz val="10"/>
      <name val="Verdana"/>
      <family val="2"/>
    </font>
    <font>
      <b/>
      <sz val="11"/>
      <name val="Arial"/>
      <family val="2"/>
    </font>
    <font>
      <b/>
      <sz val="13"/>
      <color theme="1"/>
      <name val="Arial"/>
      <family val="2"/>
    </font>
    <font>
      <sz val="12"/>
      <color theme="1"/>
      <name val="Arial"/>
      <family val="2"/>
    </font>
    <font>
      <b/>
      <sz val="12"/>
      <color theme="1"/>
      <name val="Arial"/>
      <family val="2"/>
    </font>
    <font>
      <b/>
      <sz val="12"/>
      <name val="Arial"/>
      <family val="2"/>
    </font>
    <font>
      <b/>
      <sz val="11"/>
      <color theme="1"/>
      <name val="Arial"/>
      <family val="2"/>
    </font>
    <font>
      <b/>
      <sz val="13"/>
      <color indexed="8"/>
      <name val="Arial"/>
      <family val="2"/>
    </font>
    <font>
      <b/>
      <u/>
      <sz val="13"/>
      <color indexed="8"/>
      <name val="Arial"/>
      <family val="2"/>
    </font>
    <font>
      <b/>
      <u/>
      <sz val="12"/>
      <color indexed="8"/>
      <name val="Arial"/>
      <family val="2"/>
    </font>
    <font>
      <b/>
      <sz val="11"/>
      <color indexed="8"/>
      <name val="Arial"/>
      <family val="2"/>
    </font>
    <font>
      <b/>
      <u/>
      <sz val="14"/>
      <name val="Arial"/>
      <family val="2"/>
    </font>
    <font>
      <b/>
      <u/>
      <sz val="13"/>
      <name val="Arial"/>
      <family val="2"/>
    </font>
    <font>
      <b/>
      <sz val="13"/>
      <name val="Arial"/>
      <family val="2"/>
    </font>
    <font>
      <b/>
      <u/>
      <sz val="12"/>
      <name val="Arial"/>
      <family val="2"/>
    </font>
    <font>
      <b/>
      <sz val="12"/>
      <color rgb="FFFF0000"/>
      <name val="Arial"/>
      <family val="2"/>
    </font>
    <font>
      <b/>
      <sz val="12"/>
      <color rgb="FF000000"/>
      <name val="Arial"/>
      <family val="2"/>
    </font>
    <font>
      <b/>
      <sz val="11.5"/>
      <name val="Arial"/>
      <family val="2"/>
    </font>
    <font>
      <b/>
      <sz val="20"/>
      <name val="Arial"/>
      <family val="2"/>
    </font>
    <font>
      <b/>
      <sz val="14"/>
      <name val="Arial"/>
      <family val="2"/>
    </font>
    <font>
      <b/>
      <i/>
      <sz val="13"/>
      <color indexed="8"/>
      <name val="Arial"/>
      <family val="2"/>
    </font>
    <font>
      <b/>
      <sz val="11"/>
      <color theme="1"/>
      <name val="Calibri"/>
      <family val="2"/>
      <scheme val="minor"/>
    </font>
    <font>
      <b/>
      <sz val="14"/>
      <color theme="1"/>
      <name val="Arial"/>
      <family val="2"/>
    </font>
    <font>
      <b/>
      <sz val="13"/>
      <color theme="1"/>
      <name val="Calibri"/>
      <family val="2"/>
      <scheme val="minor"/>
    </font>
    <font>
      <sz val="12"/>
      <name val="Calibri"/>
      <family val="2"/>
      <scheme val="minor"/>
    </font>
    <font>
      <sz val="12"/>
      <color theme="1"/>
      <name val="Cambria"/>
      <family val="1"/>
      <scheme val="major"/>
    </font>
    <font>
      <sz val="12"/>
      <color theme="1"/>
      <name val="Calibri"/>
      <family val="2"/>
      <scheme val="minor"/>
    </font>
    <font>
      <b/>
      <sz val="11.5"/>
      <color theme="1"/>
      <name val="Arial"/>
      <family val="2"/>
    </font>
    <font>
      <sz val="11"/>
      <color rgb="FFFF0000"/>
      <name val="Calibri"/>
      <family val="2"/>
      <scheme val="minor"/>
    </font>
    <font>
      <b/>
      <sz val="12"/>
      <color theme="1"/>
      <name val="Calibri"/>
      <family val="2"/>
      <scheme val="minor"/>
    </font>
    <font>
      <b/>
      <sz val="12"/>
      <color theme="1"/>
      <name val="Cambria"/>
      <family val="1"/>
      <scheme val="major"/>
    </font>
    <font>
      <b/>
      <sz val="12"/>
      <color rgb="FF000000"/>
      <name val="Cambria"/>
      <family val="1"/>
      <scheme val="major"/>
    </font>
    <font>
      <b/>
      <sz val="12"/>
      <name val="Times New Roman"/>
      <family val="1"/>
    </font>
    <font>
      <b/>
      <sz val="10"/>
      <name val="Arial"/>
      <family val="2"/>
    </font>
    <font>
      <b/>
      <sz val="16"/>
      <name val="Arial"/>
      <family val="2"/>
    </font>
    <font>
      <b/>
      <vertAlign val="superscript"/>
      <sz val="12"/>
      <name val="Arial"/>
      <family val="2"/>
    </font>
    <font>
      <b/>
      <vertAlign val="superscript"/>
      <sz val="11"/>
      <color theme="1"/>
      <name val="Arial"/>
      <family val="2"/>
    </font>
    <font>
      <b/>
      <i/>
      <sz val="12"/>
      <color indexed="8"/>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6">
    <border>
      <left/>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top style="medium">
        <color indexed="64"/>
      </top>
      <bottom style="double">
        <color indexed="64"/>
      </bottom>
      <diagonal/>
    </border>
    <border>
      <left/>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s>
  <cellStyleXfs count="17">
    <xf numFmtId="0" fontId="0" fillId="0" borderId="0"/>
    <xf numFmtId="0" fontId="2" fillId="0" borderId="0"/>
    <xf numFmtId="0" fontId="2" fillId="0" borderId="0"/>
    <xf numFmtId="0" fontId="2" fillId="0" borderId="0"/>
    <xf numFmtId="164" fontId="2" fillId="0" borderId="0" applyFont="0" applyFill="0" applyBorder="0" applyAlignment="0" applyProtection="0"/>
    <xf numFmtId="165" fontId="2" fillId="0" borderId="0" applyFont="0" applyFill="0" applyBorder="0" applyAlignment="0" applyProtection="0"/>
    <xf numFmtId="0" fontId="2" fillId="0" borderId="0"/>
    <xf numFmtId="0" fontId="1" fillId="0" borderId="0"/>
    <xf numFmtId="0" fontId="1" fillId="0" borderId="0"/>
    <xf numFmtId="166" fontId="4" fillId="0" borderId="0" applyNumberFormat="0" applyFill="0" applyBorder="0" applyAlignment="0" applyProtection="0"/>
    <xf numFmtId="0" fontId="1" fillId="0" borderId="0"/>
    <xf numFmtId="164" fontId="5" fillId="0" borderId="0" applyFont="0" applyFill="0" applyBorder="0" applyAlignment="0" applyProtection="0"/>
    <xf numFmtId="9" fontId="2" fillId="0" borderId="0" applyFont="0" applyFill="0" applyBorder="0" applyAlignment="0" applyProtection="0"/>
    <xf numFmtId="164" fontId="1" fillId="0" borderId="0" applyFont="0" applyFill="0" applyBorder="0" applyAlignment="0" applyProtection="0"/>
    <xf numFmtId="0" fontId="2" fillId="0" borderId="0"/>
    <xf numFmtId="0" fontId="2" fillId="0" borderId="0"/>
    <xf numFmtId="0" fontId="2" fillId="0" borderId="0"/>
  </cellStyleXfs>
  <cellXfs count="453">
    <xf numFmtId="0" fontId="0" fillId="0" borderId="0" xfId="0"/>
    <xf numFmtId="0" fontId="0" fillId="3" borderId="0" xfId="0" applyFill="1"/>
    <xf numFmtId="0" fontId="3" fillId="2" borderId="0" xfId="0" applyFont="1" applyFill="1" applyAlignment="1">
      <alignment horizontal="center"/>
    </xf>
    <xf numFmtId="0" fontId="3" fillId="2" borderId="0" xfId="0" applyFont="1" applyFill="1"/>
    <xf numFmtId="0" fontId="10" fillId="2" borderId="0" xfId="0" applyFont="1" applyFill="1"/>
    <xf numFmtId="0" fontId="10" fillId="2" borderId="0" xfId="0" applyFont="1" applyFill="1" applyAlignment="1" applyProtection="1">
      <alignment horizontal="left"/>
    </xf>
    <xf numFmtId="0" fontId="3" fillId="2" borderId="0" xfId="0" applyFont="1" applyFill="1" applyAlignment="1" applyProtection="1">
      <alignment horizontal="left"/>
    </xf>
    <xf numFmtId="0" fontId="3" fillId="2" borderId="0" xfId="0" applyFont="1" applyFill="1" applyBorder="1"/>
    <xf numFmtId="0" fontId="3" fillId="2" borderId="11" xfId="0" applyFont="1" applyFill="1" applyBorder="1"/>
    <xf numFmtId="167" fontId="3" fillId="2" borderId="0" xfId="0" applyNumberFormat="1" applyFont="1" applyFill="1" applyProtection="1"/>
    <xf numFmtId="167" fontId="3" fillId="2" borderId="0" xfId="0" quotePrefix="1" applyNumberFormat="1" applyFont="1" applyFill="1" applyAlignment="1" applyProtection="1">
      <alignment horizontal="center"/>
    </xf>
    <xf numFmtId="2" fontId="3" fillId="2" borderId="0" xfId="0" applyNumberFormat="1" applyFont="1" applyFill="1" applyBorder="1"/>
    <xf numFmtId="2" fontId="3" fillId="2" borderId="0" xfId="0" applyNumberFormat="1" applyFont="1" applyFill="1"/>
    <xf numFmtId="2" fontId="10" fillId="2" borderId="0" xfId="0" applyNumberFormat="1" applyFont="1" applyFill="1"/>
    <xf numFmtId="0" fontId="10" fillId="2" borderId="0" xfId="0" applyFont="1" applyFill="1" applyAlignment="1">
      <alignment horizontal="center"/>
    </xf>
    <xf numFmtId="2" fontId="3" fillId="2" borderId="25" xfId="0" applyNumberFormat="1" applyFont="1" applyFill="1" applyBorder="1"/>
    <xf numFmtId="0" fontId="10" fillId="2" borderId="0" xfId="0" applyFont="1" applyFill="1" applyBorder="1"/>
    <xf numFmtId="2" fontId="3" fillId="2" borderId="23" xfId="0" applyNumberFormat="1" applyFont="1" applyFill="1" applyBorder="1"/>
    <xf numFmtId="2" fontId="10" fillId="2" borderId="23" xfId="0" applyNumberFormat="1" applyFont="1" applyFill="1" applyBorder="1"/>
    <xf numFmtId="2" fontId="10" fillId="2" borderId="25" xfId="0" applyNumberFormat="1" applyFont="1" applyFill="1" applyBorder="1"/>
    <xf numFmtId="2" fontId="3" fillId="2" borderId="27" xfId="0" applyNumberFormat="1" applyFont="1" applyFill="1" applyBorder="1"/>
    <xf numFmtId="0" fontId="3" fillId="2" borderId="0" xfId="0" applyFont="1" applyFill="1" applyBorder="1" applyAlignment="1" applyProtection="1">
      <alignment horizontal="left"/>
    </xf>
    <xf numFmtId="2" fontId="10" fillId="2" borderId="0" xfId="0" applyNumberFormat="1" applyFont="1" applyFill="1" applyBorder="1"/>
    <xf numFmtId="2" fontId="10" fillId="2" borderId="0" xfId="0" applyNumberFormat="1" applyFont="1" applyFill="1" applyProtection="1"/>
    <xf numFmtId="2" fontId="10" fillId="2" borderId="0" xfId="0" applyNumberFormat="1" applyFont="1" applyFill="1" applyAlignment="1" applyProtection="1">
      <alignment horizontal="right"/>
    </xf>
    <xf numFmtId="167" fontId="10" fillId="2" borderId="0" xfId="0" applyNumberFormat="1" applyFont="1" applyFill="1" applyProtection="1"/>
    <xf numFmtId="170" fontId="10" fillId="2" borderId="0" xfId="0" applyNumberFormat="1" applyFont="1" applyFill="1"/>
    <xf numFmtId="2" fontId="10" fillId="2" borderId="0" xfId="0" applyNumberFormat="1" applyFont="1" applyFill="1" applyBorder="1" applyProtection="1"/>
    <xf numFmtId="2" fontId="10" fillId="2" borderId="24" xfId="0" applyNumberFormat="1" applyFont="1" applyFill="1" applyBorder="1" applyProtection="1"/>
    <xf numFmtId="2" fontId="3" fillId="2" borderId="0" xfId="0" applyNumberFormat="1" applyFont="1" applyFill="1" applyBorder="1" applyProtection="1"/>
    <xf numFmtId="2" fontId="10" fillId="2" borderId="23" xfId="0" applyNumberFormat="1" applyFont="1" applyFill="1" applyBorder="1" applyProtection="1"/>
    <xf numFmtId="2" fontId="10" fillId="2" borderId="26" xfId="0" applyNumberFormat="1" applyFont="1" applyFill="1" applyBorder="1"/>
    <xf numFmtId="0" fontId="17" fillId="2" borderId="0" xfId="0" applyFont="1" applyFill="1" applyAlignment="1">
      <alignment horizontal="center"/>
    </xf>
    <xf numFmtId="2" fontId="17" fillId="2" borderId="0" xfId="0" applyNumberFormat="1" applyFont="1" applyFill="1" applyAlignment="1">
      <alignment horizontal="center"/>
    </xf>
    <xf numFmtId="0" fontId="19" fillId="2" borderId="0" xfId="0" applyFont="1" applyFill="1"/>
    <xf numFmtId="0" fontId="19" fillId="2" borderId="0" xfId="0" applyFont="1" applyFill="1" applyAlignment="1" applyProtection="1">
      <alignment horizontal="center"/>
    </xf>
    <xf numFmtId="167" fontId="19" fillId="2" borderId="0" xfId="0" applyNumberFormat="1" applyFont="1" applyFill="1" applyAlignment="1" applyProtection="1">
      <alignment horizontal="center"/>
    </xf>
    <xf numFmtId="0" fontId="10" fillId="2" borderId="0" xfId="0" applyFont="1" applyFill="1" applyAlignment="1" applyProtection="1">
      <alignment horizontal="center"/>
    </xf>
    <xf numFmtId="2" fontId="10" fillId="2" borderId="27" xfId="0" applyNumberFormat="1" applyFont="1" applyFill="1" applyBorder="1" applyProtection="1"/>
    <xf numFmtId="167" fontId="10" fillId="2" borderId="0" xfId="0" applyNumberFormat="1" applyFont="1" applyFill="1" applyBorder="1" applyProtection="1"/>
    <xf numFmtId="2" fontId="10" fillId="2" borderId="6" xfId="0" applyNumberFormat="1" applyFont="1" applyFill="1" applyBorder="1" applyProtection="1"/>
    <xf numFmtId="0" fontId="10" fillId="2" borderId="0" xfId="0" quotePrefix="1" applyFont="1" applyFill="1" applyAlignment="1" applyProtection="1">
      <alignment horizontal="left"/>
    </xf>
    <xf numFmtId="2" fontId="3" fillId="2" borderId="0" xfId="0" applyNumberFormat="1" applyFont="1" applyFill="1" applyAlignment="1" applyProtection="1">
      <alignment horizontal="right"/>
    </xf>
    <xf numFmtId="167" fontId="10" fillId="2" borderId="0" xfId="0" applyNumberFormat="1" applyFont="1" applyFill="1" applyAlignment="1" applyProtection="1">
      <alignment horizontal="left"/>
    </xf>
    <xf numFmtId="0" fontId="3" fillId="2" borderId="0" xfId="0" applyFont="1" applyFill="1" applyAlignment="1">
      <alignment horizontal="left"/>
    </xf>
    <xf numFmtId="0" fontId="9" fillId="3" borderId="0" xfId="0" applyFont="1" applyFill="1"/>
    <xf numFmtId="2" fontId="9" fillId="3" borderId="0" xfId="0" applyNumberFormat="1" applyFont="1" applyFill="1"/>
    <xf numFmtId="0" fontId="10" fillId="3" borderId="0" xfId="0" applyFont="1" applyFill="1"/>
    <xf numFmtId="2" fontId="10" fillId="3" borderId="0" xfId="0" applyNumberFormat="1" applyFont="1" applyFill="1"/>
    <xf numFmtId="0" fontId="20" fillId="3" borderId="0" xfId="0" applyFont="1" applyFill="1"/>
    <xf numFmtId="0" fontId="10" fillId="2" borderId="0" xfId="0" applyFont="1" applyFill="1" applyAlignment="1">
      <alignment horizontal="left"/>
    </xf>
    <xf numFmtId="2" fontId="10" fillId="2" borderId="25" xfId="0" applyNumberFormat="1" applyFont="1" applyFill="1" applyBorder="1" applyProtection="1"/>
    <xf numFmtId="0" fontId="21" fillId="3" borderId="0" xfId="0" applyFont="1" applyFill="1"/>
    <xf numFmtId="0" fontId="10" fillId="2" borderId="24" xfId="0" applyFont="1" applyFill="1" applyBorder="1" applyAlignment="1">
      <alignment horizontal="left"/>
    </xf>
    <xf numFmtId="167" fontId="10" fillId="2" borderId="0" xfId="0" applyNumberFormat="1" applyFont="1" applyFill="1" applyBorder="1" applyAlignment="1" applyProtection="1">
      <alignment horizontal="left"/>
    </xf>
    <xf numFmtId="0" fontId="3" fillId="2" borderId="0" xfId="0" quotePrefix="1" applyFont="1" applyFill="1" applyBorder="1" applyAlignment="1"/>
    <xf numFmtId="0" fontId="10" fillId="2" borderId="0" xfId="0" applyFont="1" applyFill="1" applyBorder="1" applyAlignment="1"/>
    <xf numFmtId="0" fontId="3" fillId="2" borderId="0" xfId="0" quotePrefix="1" applyFont="1" applyFill="1" applyAlignment="1"/>
    <xf numFmtId="0" fontId="10" fillId="2" borderId="0" xfId="0" applyFont="1" applyFill="1" applyAlignment="1"/>
    <xf numFmtId="0" fontId="22" fillId="2" borderId="0" xfId="0" applyFont="1" applyFill="1"/>
    <xf numFmtId="0" fontId="18" fillId="2" borderId="0" xfId="0" applyFont="1" applyFill="1" applyAlignment="1" applyProtection="1">
      <alignment horizontal="left"/>
    </xf>
    <xf numFmtId="2" fontId="22" fillId="2" borderId="0" xfId="0" applyNumberFormat="1" applyFont="1" applyFill="1" applyProtection="1"/>
    <xf numFmtId="170" fontId="10" fillId="2" borderId="0" xfId="0" applyNumberFormat="1" applyFont="1" applyFill="1" applyProtection="1"/>
    <xf numFmtId="0" fontId="3" fillId="2" borderId="0" xfId="0" applyFont="1" applyFill="1" applyBorder="1" applyAlignment="1">
      <alignment horizontal="left"/>
    </xf>
    <xf numFmtId="0" fontId="22" fillId="2" borderId="0" xfId="0" applyFont="1" applyFill="1" applyAlignment="1">
      <alignment horizontal="center"/>
    </xf>
    <xf numFmtId="167" fontId="22" fillId="2" borderId="0" xfId="0" applyNumberFormat="1" applyFont="1" applyFill="1" applyProtection="1"/>
    <xf numFmtId="2" fontId="18" fillId="2" borderId="25" xfId="0" applyNumberFormat="1" applyFont="1" applyFill="1" applyBorder="1" applyProtection="1"/>
    <xf numFmtId="167" fontId="18" fillId="2" borderId="0" xfId="0" applyNumberFormat="1" applyFont="1" applyFill="1" applyProtection="1"/>
    <xf numFmtId="2" fontId="22" fillId="2" borderId="0" xfId="0" applyNumberFormat="1" applyFont="1" applyFill="1"/>
    <xf numFmtId="0" fontId="22" fillId="2" borderId="0" xfId="0" applyFont="1" applyFill="1" applyAlignment="1" applyProtection="1">
      <alignment horizontal="left"/>
    </xf>
    <xf numFmtId="1" fontId="24" fillId="2" borderId="1" xfId="14" applyNumberFormat="1" applyFont="1" applyFill="1" applyBorder="1" applyAlignment="1" applyProtection="1"/>
    <xf numFmtId="1" fontId="24" fillId="2" borderId="9" xfId="14" applyNumberFormat="1" applyFont="1" applyFill="1" applyBorder="1" applyAlignment="1" applyProtection="1">
      <alignment horizontal="right"/>
    </xf>
    <xf numFmtId="1" fontId="24" fillId="2" borderId="16" xfId="14" applyNumberFormat="1" applyFont="1" applyFill="1" applyBorder="1" applyAlignment="1">
      <alignment horizontal="right"/>
    </xf>
    <xf numFmtId="1" fontId="24" fillId="2" borderId="1" xfId="2" applyNumberFormat="1" applyFont="1" applyFill="1" applyBorder="1"/>
    <xf numFmtId="1" fontId="24" fillId="2" borderId="9" xfId="14" applyNumberFormat="1" applyFont="1" applyFill="1" applyBorder="1" applyAlignment="1">
      <alignment horizontal="right"/>
    </xf>
    <xf numFmtId="1" fontId="24" fillId="2" borderId="1" xfId="14" applyNumberFormat="1" applyFont="1" applyFill="1" applyBorder="1" applyAlignment="1">
      <alignment horizontal="right"/>
    </xf>
    <xf numFmtId="1" fontId="24" fillId="2" borderId="1" xfId="14" applyNumberFormat="1" applyFont="1" applyFill="1" applyBorder="1" applyAlignment="1" applyProtection="1">
      <alignment horizontal="right"/>
    </xf>
    <xf numFmtId="1" fontId="24" fillId="2" borderId="1" xfId="2" applyNumberFormat="1" applyFont="1" applyFill="1" applyBorder="1" applyAlignment="1"/>
    <xf numFmtId="1" fontId="24" fillId="2" borderId="1" xfId="2" applyNumberFormat="1" applyFont="1" applyFill="1" applyBorder="1" applyAlignment="1">
      <alignment horizontal="right"/>
    </xf>
    <xf numFmtId="1" fontId="24" fillId="0" borderId="1" xfId="2" applyNumberFormat="1" applyFont="1" applyFill="1" applyBorder="1" applyAlignment="1"/>
    <xf numFmtId="1" fontId="24" fillId="0" borderId="1" xfId="2" applyNumberFormat="1" applyFont="1" applyBorder="1"/>
    <xf numFmtId="1" fontId="24" fillId="0" borderId="0" xfId="2" applyNumberFormat="1" applyFont="1"/>
    <xf numFmtId="1" fontId="24" fillId="0" borderId="1" xfId="2" applyNumberFormat="1" applyFont="1" applyFill="1" applyBorder="1"/>
    <xf numFmtId="1" fontId="24" fillId="2" borderId="29" xfId="14" applyNumberFormat="1" applyFont="1" applyFill="1" applyBorder="1" applyAlignment="1">
      <alignment horizontal="right"/>
    </xf>
    <xf numFmtId="1" fontId="24" fillId="2" borderId="11" xfId="14" applyNumberFormat="1" applyFont="1" applyFill="1" applyBorder="1" applyAlignment="1" applyProtection="1"/>
    <xf numFmtId="0" fontId="3" fillId="2" borderId="0" xfId="0" applyFont="1" applyFill="1" applyBorder="1" applyAlignment="1">
      <alignment horizontal="left" vertical="top"/>
    </xf>
    <xf numFmtId="167" fontId="3" fillId="2" borderId="0" xfId="0" applyNumberFormat="1" applyFont="1" applyFill="1" applyAlignment="1" applyProtection="1">
      <alignment horizontal="center"/>
    </xf>
    <xf numFmtId="0" fontId="0" fillId="0" borderId="0" xfId="0"/>
    <xf numFmtId="2" fontId="0" fillId="0" borderId="0" xfId="0" applyNumberFormat="1"/>
    <xf numFmtId="2" fontId="9" fillId="0" borderId="11" xfId="0" applyNumberFormat="1" applyFont="1" applyBorder="1"/>
    <xf numFmtId="2" fontId="9" fillId="2" borderId="0" xfId="0" applyNumberFormat="1" applyFont="1" applyFill="1"/>
    <xf numFmtId="0" fontId="0" fillId="0" borderId="0" xfId="0"/>
    <xf numFmtId="0" fontId="0" fillId="0" borderId="0" xfId="0"/>
    <xf numFmtId="0" fontId="0" fillId="0" borderId="0" xfId="0"/>
    <xf numFmtId="0" fontId="13" fillId="2" borderId="0" xfId="0" applyFont="1" applyFill="1" applyBorder="1" applyAlignment="1">
      <alignment horizontal="left"/>
    </xf>
    <xf numFmtId="0" fontId="10" fillId="2" borderId="0" xfId="0" applyFont="1" applyFill="1" applyAlignment="1">
      <alignment horizontal="right"/>
    </xf>
    <xf numFmtId="0" fontId="3" fillId="3" borderId="0" xfId="0" applyFont="1" applyFill="1"/>
    <xf numFmtId="0" fontId="14" fillId="2" borderId="0" xfId="0" applyFont="1" applyFill="1" applyBorder="1" applyAlignment="1" applyProtection="1">
      <alignment horizontal="left"/>
    </xf>
    <xf numFmtId="0" fontId="3" fillId="2" borderId="0" xfId="0" applyFont="1" applyFill="1" applyBorder="1" applyAlignment="1" applyProtection="1">
      <alignment horizontal="right"/>
    </xf>
    <xf numFmtId="0" fontId="0" fillId="3" borderId="0" xfId="0" applyFill="1" applyBorder="1"/>
    <xf numFmtId="2" fontId="9" fillId="3" borderId="24" xfId="0" applyNumberFormat="1" applyFont="1" applyFill="1" applyBorder="1"/>
    <xf numFmtId="0" fontId="9" fillId="3" borderId="0" xfId="0" applyFont="1" applyFill="1" applyBorder="1"/>
    <xf numFmtId="2" fontId="9" fillId="3" borderId="23" xfId="0" applyNumberFormat="1" applyFont="1" applyFill="1" applyBorder="1"/>
    <xf numFmtId="168" fontId="9" fillId="3" borderId="23" xfId="0" applyNumberFormat="1" applyFont="1" applyFill="1" applyBorder="1"/>
    <xf numFmtId="0" fontId="0" fillId="0" borderId="0" xfId="0"/>
    <xf numFmtId="0" fontId="0" fillId="0" borderId="0" xfId="0"/>
    <xf numFmtId="0" fontId="0" fillId="0" borderId="0" xfId="0"/>
    <xf numFmtId="2" fontId="9" fillId="3" borderId="0" xfId="0" applyNumberFormat="1" applyFont="1" applyFill="1" applyBorder="1"/>
    <xf numFmtId="0" fontId="3" fillId="2" borderId="0" xfId="0" applyFont="1" applyFill="1" applyBorder="1" applyAlignment="1">
      <alignment horizontal="left" vertical="top" wrapText="1"/>
    </xf>
    <xf numFmtId="2" fontId="9" fillId="2" borderId="0" xfId="0" applyNumberFormat="1" applyFont="1" applyFill="1" applyProtection="1"/>
    <xf numFmtId="2" fontId="9" fillId="2" borderId="27" xfId="0" applyNumberFormat="1" applyFont="1" applyFill="1" applyBorder="1"/>
    <xf numFmtId="2" fontId="9" fillId="2" borderId="0" xfId="0" applyNumberFormat="1" applyFont="1" applyFill="1" applyBorder="1"/>
    <xf numFmtId="2" fontId="9" fillId="2" borderId="25" xfId="0" applyNumberFormat="1" applyFont="1" applyFill="1" applyBorder="1"/>
    <xf numFmtId="0" fontId="9" fillId="2" borderId="0" xfId="0" applyFont="1" applyFill="1"/>
    <xf numFmtId="0" fontId="26" fillId="3" borderId="0" xfId="0" applyFont="1" applyFill="1"/>
    <xf numFmtId="0" fontId="26" fillId="3" borderId="0" xfId="0" applyFont="1" applyFill="1" applyBorder="1"/>
    <xf numFmtId="2" fontId="26" fillId="3" borderId="0" xfId="0" applyNumberFormat="1" applyFont="1" applyFill="1" applyBorder="1"/>
    <xf numFmtId="0" fontId="0" fillId="0" borderId="0" xfId="0"/>
    <xf numFmtId="0" fontId="3" fillId="3" borderId="0" xfId="0" applyFont="1" applyFill="1" applyBorder="1" applyAlignment="1">
      <alignment horizontal="left"/>
    </xf>
    <xf numFmtId="0" fontId="0" fillId="0" borderId="0" xfId="0"/>
    <xf numFmtId="167" fontId="3" fillId="2" borderId="0" xfId="0" applyNumberFormat="1" applyFont="1" applyFill="1" applyAlignment="1" applyProtection="1">
      <alignment horizontal="center"/>
    </xf>
    <xf numFmtId="0" fontId="3" fillId="2" borderId="0" xfId="0" applyFont="1" applyFill="1" applyAlignment="1">
      <alignment horizontal="left"/>
    </xf>
    <xf numFmtId="167" fontId="18" fillId="2" borderId="0" xfId="0" applyNumberFormat="1" applyFont="1" applyFill="1" applyBorder="1" applyAlignment="1" applyProtection="1">
      <alignment horizontal="right"/>
    </xf>
    <xf numFmtId="0" fontId="10" fillId="2" borderId="0" xfId="0" applyFont="1" applyFill="1" applyBorder="1" applyAlignment="1">
      <alignment horizontal="left"/>
    </xf>
    <xf numFmtId="2" fontId="26" fillId="0" borderId="0" xfId="0" applyNumberFormat="1" applyFont="1"/>
    <xf numFmtId="0" fontId="0" fillId="0" borderId="0" xfId="0"/>
    <xf numFmtId="0" fontId="3" fillId="2" borderId="11" xfId="0" applyFont="1" applyFill="1" applyBorder="1" applyAlignment="1">
      <alignment horizontal="center"/>
    </xf>
    <xf numFmtId="0" fontId="0" fillId="0" borderId="0" xfId="0"/>
    <xf numFmtId="0" fontId="0" fillId="0" borderId="0" xfId="0"/>
    <xf numFmtId="0" fontId="0" fillId="0" borderId="0" xfId="0"/>
    <xf numFmtId="2" fontId="10" fillId="2" borderId="0" xfId="0" applyNumberFormat="1" applyFont="1" applyFill="1" applyBorder="1" applyAlignment="1">
      <alignment horizontal="right"/>
    </xf>
    <xf numFmtId="165" fontId="0" fillId="0" borderId="0" xfId="0" applyNumberFormat="1"/>
    <xf numFmtId="0" fontId="9" fillId="0" borderId="11" xfId="0" applyFont="1" applyBorder="1" applyAlignment="1">
      <alignment horizontal="center" vertical="center"/>
    </xf>
    <xf numFmtId="0" fontId="3" fillId="2" borderId="11" xfId="0" applyFont="1" applyFill="1" applyBorder="1" applyAlignment="1">
      <alignment vertical="center"/>
    </xf>
    <xf numFmtId="0" fontId="3" fillId="2" borderId="11" xfId="0" applyFont="1" applyFill="1" applyBorder="1" applyAlignment="1">
      <alignment horizontal="center" vertical="center"/>
    </xf>
    <xf numFmtId="2" fontId="9" fillId="2" borderId="11" xfId="0" applyNumberFormat="1" applyFont="1" applyFill="1" applyBorder="1" applyAlignment="1">
      <alignment vertical="center"/>
    </xf>
    <xf numFmtId="2" fontId="3" fillId="2" borderId="11" xfId="0" applyNumberFormat="1" applyFont="1" applyFill="1" applyBorder="1" applyAlignment="1">
      <alignment vertical="center"/>
    </xf>
    <xf numFmtId="0" fontId="3" fillId="2" borderId="11" xfId="0" applyFont="1" applyFill="1" applyBorder="1" applyAlignment="1" applyProtection="1">
      <alignment horizontal="left" vertical="center"/>
    </xf>
    <xf numFmtId="2" fontId="10" fillId="2" borderId="11" xfId="0" applyNumberFormat="1" applyFont="1" applyFill="1" applyBorder="1" applyAlignment="1">
      <alignment vertical="center"/>
    </xf>
    <xf numFmtId="0" fontId="10" fillId="2" borderId="11" xfId="0" applyFont="1" applyFill="1" applyBorder="1" applyAlignment="1">
      <alignment horizontal="center" vertical="center"/>
    </xf>
    <xf numFmtId="2" fontId="9" fillId="2" borderId="11" xfId="0" applyNumberFormat="1" applyFont="1" applyFill="1" applyBorder="1" applyAlignment="1" applyProtection="1">
      <alignment vertical="center"/>
    </xf>
    <xf numFmtId="2" fontId="10" fillId="2" borderId="11" xfId="0" applyNumberFormat="1" applyFont="1" applyFill="1" applyBorder="1" applyAlignment="1" applyProtection="1">
      <alignment vertical="center"/>
    </xf>
    <xf numFmtId="0" fontId="9" fillId="3" borderId="11" xfId="0" applyFont="1" applyFill="1" applyBorder="1" applyAlignment="1">
      <alignment horizontal="center" vertical="center"/>
    </xf>
    <xf numFmtId="170" fontId="9" fillId="2" borderId="0" xfId="0" applyNumberFormat="1" applyFont="1" applyFill="1"/>
    <xf numFmtId="0" fontId="0" fillId="0" borderId="0" xfId="0"/>
    <xf numFmtId="2" fontId="3" fillId="2" borderId="11" xfId="0" applyNumberFormat="1" applyFont="1" applyFill="1" applyBorder="1" applyAlignment="1">
      <alignment horizontal="center"/>
    </xf>
    <xf numFmtId="0" fontId="0" fillId="0" borderId="0" xfId="0" applyAlignment="1">
      <alignment horizontal="center" vertical="top"/>
    </xf>
    <xf numFmtId="0" fontId="0" fillId="0" borderId="0" xfId="0" applyAlignment="1">
      <alignment vertical="top"/>
    </xf>
    <xf numFmtId="171" fontId="0" fillId="0" borderId="0" xfId="0" applyNumberFormat="1" applyAlignment="1">
      <alignment vertical="top"/>
    </xf>
    <xf numFmtId="0" fontId="26" fillId="0" borderId="11" xfId="0" applyFont="1" applyBorder="1" applyAlignment="1">
      <alignment horizontal="center" vertical="top"/>
    </xf>
    <xf numFmtId="171" fontId="26" fillId="0" borderId="11" xfId="0" applyNumberFormat="1" applyFont="1" applyBorder="1" applyAlignment="1">
      <alignment horizontal="right" vertical="top"/>
    </xf>
    <xf numFmtId="0" fontId="0" fillId="0" borderId="1" xfId="0" applyBorder="1" applyAlignment="1">
      <alignment horizontal="center" vertical="top"/>
    </xf>
    <xf numFmtId="0" fontId="0" fillId="0" borderId="11" xfId="0" applyBorder="1" applyAlignment="1">
      <alignment vertical="top" wrapText="1"/>
    </xf>
    <xf numFmtId="171" fontId="0" fillId="0" borderId="11" xfId="0" applyNumberFormat="1" applyBorder="1" applyAlignment="1">
      <alignment vertical="top"/>
    </xf>
    <xf numFmtId="0" fontId="0" fillId="0" borderId="29" xfId="0" applyBorder="1" applyAlignment="1">
      <alignment horizontal="center" vertical="top"/>
    </xf>
    <xf numFmtId="0" fontId="29" fillId="0" borderId="11" xfId="0" applyFont="1" applyBorder="1" applyAlignment="1">
      <alignment vertical="top"/>
    </xf>
    <xf numFmtId="0" fontId="0" fillId="0" borderId="11" xfId="0" applyFill="1" applyBorder="1" applyAlignment="1">
      <alignment vertical="top"/>
    </xf>
    <xf numFmtId="0" fontId="0" fillId="0" borderId="11" xfId="0" applyFill="1" applyBorder="1" applyAlignment="1">
      <alignment vertical="top" wrapText="1"/>
    </xf>
    <xf numFmtId="0" fontId="0" fillId="0" borderId="29" xfId="0" applyFill="1" applyBorder="1" applyAlignment="1">
      <alignment horizontal="center" vertical="top"/>
    </xf>
    <xf numFmtId="0" fontId="0" fillId="0" borderId="11" xfId="0" applyBorder="1"/>
    <xf numFmtId="2" fontId="0" fillId="0" borderId="11" xfId="0" applyNumberFormat="1" applyBorder="1"/>
    <xf numFmtId="168" fontId="0" fillId="0" borderId="0" xfId="0" applyNumberFormat="1"/>
    <xf numFmtId="0" fontId="0" fillId="0" borderId="0" xfId="0"/>
    <xf numFmtId="2" fontId="0" fillId="0" borderId="11" xfId="0" applyNumberFormat="1" applyFill="1" applyBorder="1" applyAlignment="1">
      <alignment horizontal="right" vertical="top"/>
    </xf>
    <xf numFmtId="2" fontId="0" fillId="0" borderId="11" xfId="0" applyNumberFormat="1" applyBorder="1" applyAlignment="1">
      <alignment vertical="top"/>
    </xf>
    <xf numFmtId="2" fontId="1" fillId="0" borderId="11" xfId="13" applyNumberFormat="1" applyFont="1" applyFill="1" applyBorder="1" applyAlignment="1">
      <alignment vertical="top"/>
    </xf>
    <xf numFmtId="2" fontId="0" fillId="0" borderId="11" xfId="0" applyNumberFormat="1" applyFill="1" applyBorder="1" applyAlignment="1">
      <alignment vertical="top"/>
    </xf>
    <xf numFmtId="0" fontId="0" fillId="0" borderId="0" xfId="0"/>
    <xf numFmtId="0" fontId="9" fillId="3" borderId="11" xfId="0" applyFont="1" applyFill="1" applyBorder="1" applyAlignment="1">
      <alignment horizontal="center"/>
    </xf>
    <xf numFmtId="167" fontId="10" fillId="2" borderId="11" xfId="0" applyNumberFormat="1" applyFont="1" applyFill="1" applyBorder="1" applyAlignment="1" applyProtection="1">
      <alignment horizontal="center"/>
    </xf>
    <xf numFmtId="0" fontId="31" fillId="0" borderId="11" xfId="0" applyFont="1" applyBorder="1" applyAlignment="1">
      <alignment vertical="center"/>
    </xf>
    <xf numFmtId="167" fontId="10" fillId="2" borderId="11" xfId="0" applyNumberFormat="1" applyFont="1" applyFill="1" applyBorder="1" applyAlignment="1" applyProtection="1">
      <alignment horizontal="center" vertical="center"/>
    </xf>
    <xf numFmtId="167" fontId="10" fillId="2" borderId="11" xfId="0" applyNumberFormat="1" applyFont="1" applyFill="1" applyBorder="1" applyAlignment="1" applyProtection="1">
      <alignment vertical="center"/>
    </xf>
    <xf numFmtId="0" fontId="10" fillId="2" borderId="11" xfId="0" applyFont="1" applyFill="1" applyBorder="1" applyAlignment="1">
      <alignment vertical="center"/>
    </xf>
    <xf numFmtId="0" fontId="31" fillId="3" borderId="11" xfId="0" applyFont="1" applyFill="1" applyBorder="1" applyAlignment="1">
      <alignment vertical="center"/>
    </xf>
    <xf numFmtId="2" fontId="9" fillId="3" borderId="11" xfId="0" applyNumberFormat="1" applyFont="1" applyFill="1" applyBorder="1" applyAlignment="1">
      <alignment vertical="center"/>
    </xf>
    <xf numFmtId="0" fontId="9" fillId="3" borderId="11" xfId="0" applyFont="1" applyFill="1" applyBorder="1" applyAlignment="1">
      <alignment vertical="center"/>
    </xf>
    <xf numFmtId="0" fontId="9" fillId="0" borderId="11" xfId="0" applyFont="1" applyBorder="1" applyAlignment="1">
      <alignment horizontal="center"/>
    </xf>
    <xf numFmtId="0" fontId="9" fillId="0" borderId="11" xfId="0" quotePrefix="1" applyFont="1" applyBorder="1" applyAlignment="1">
      <alignment horizontal="center"/>
    </xf>
    <xf numFmtId="0" fontId="8" fillId="0" borderId="11" xfId="0" applyFont="1" applyBorder="1"/>
    <xf numFmtId="2" fontId="9" fillId="2" borderId="11" xfId="0" applyNumberFormat="1" applyFont="1" applyFill="1" applyBorder="1" applyProtection="1"/>
    <xf numFmtId="2" fontId="10" fillId="0" borderId="11" xfId="15" applyNumberFormat="1" applyFont="1" applyFill="1" applyBorder="1"/>
    <xf numFmtId="0" fontId="0" fillId="0" borderId="0" xfId="0"/>
    <xf numFmtId="0" fontId="0" fillId="0" borderId="0" xfId="0"/>
    <xf numFmtId="168" fontId="20" fillId="2" borderId="0" xfId="0" applyNumberFormat="1" applyFont="1" applyFill="1" applyAlignment="1"/>
    <xf numFmtId="0" fontId="0" fillId="0" borderId="0" xfId="0"/>
    <xf numFmtId="0" fontId="3" fillId="3" borderId="0" xfId="0" applyFont="1" applyFill="1" applyBorder="1" applyAlignment="1">
      <alignment horizontal="left"/>
    </xf>
    <xf numFmtId="0" fontId="24" fillId="2" borderId="19" xfId="14" applyFont="1" applyFill="1" applyBorder="1" applyAlignment="1" applyProtection="1">
      <alignment horizontal="center"/>
    </xf>
    <xf numFmtId="0" fontId="24" fillId="2" borderId="16" xfId="14" applyFont="1" applyFill="1" applyBorder="1" applyAlignment="1" applyProtection="1">
      <alignment horizontal="left"/>
    </xf>
    <xf numFmtId="0" fontId="24" fillId="2" borderId="8" xfId="14" applyFont="1" applyFill="1" applyBorder="1" applyAlignment="1" applyProtection="1">
      <alignment horizontal="center"/>
    </xf>
    <xf numFmtId="0" fontId="24" fillId="2" borderId="1" xfId="14" applyFont="1" applyFill="1" applyBorder="1" applyAlignment="1" applyProtection="1">
      <alignment horizontal="left"/>
    </xf>
    <xf numFmtId="0" fontId="24" fillId="2" borderId="8" xfId="14" applyFont="1" applyFill="1" applyBorder="1" applyAlignment="1">
      <alignment horizontal="center"/>
    </xf>
    <xf numFmtId="0" fontId="24" fillId="2" borderId="1" xfId="14" applyFont="1" applyFill="1" applyBorder="1" applyAlignment="1">
      <alignment horizontal="left"/>
    </xf>
    <xf numFmtId="0" fontId="24" fillId="2" borderId="14" xfId="14" applyFont="1" applyFill="1" applyBorder="1" applyAlignment="1" applyProtection="1">
      <alignment horizontal="left"/>
    </xf>
    <xf numFmtId="0" fontId="24" fillId="2" borderId="1" xfId="14" quotePrefix="1" applyFont="1" applyFill="1" applyBorder="1" applyAlignment="1" applyProtection="1">
      <alignment horizontal="left"/>
    </xf>
    <xf numFmtId="170" fontId="9" fillId="2" borderId="0" xfId="0" applyNumberFormat="1" applyFont="1" applyFill="1" applyBorder="1"/>
    <xf numFmtId="2" fontId="9" fillId="2" borderId="23" xfId="0" applyNumberFormat="1" applyFont="1" applyFill="1" applyBorder="1" applyProtection="1"/>
    <xf numFmtId="0" fontId="26" fillId="0" borderId="0" xfId="0" applyFont="1"/>
    <xf numFmtId="2" fontId="9" fillId="2" borderId="24" xfId="0" applyNumberFormat="1" applyFont="1" applyFill="1" applyBorder="1" applyProtection="1"/>
    <xf numFmtId="2" fontId="32" fillId="2" borderId="0" xfId="0" applyNumberFormat="1" applyFont="1" applyFill="1" applyProtection="1"/>
    <xf numFmtId="2" fontId="9" fillId="2" borderId="0" xfId="0" applyNumberFormat="1" applyFont="1" applyFill="1" applyBorder="1" applyProtection="1"/>
    <xf numFmtId="170" fontId="9" fillId="2" borderId="0" xfId="0" applyNumberFormat="1" applyFont="1" applyFill="1" applyProtection="1"/>
    <xf numFmtId="170" fontId="9" fillId="2" borderId="0" xfId="0" applyNumberFormat="1" applyFont="1" applyFill="1" applyBorder="1" applyProtection="1"/>
    <xf numFmtId="2" fontId="9" fillId="2" borderId="25" xfId="0" applyNumberFormat="1" applyFont="1" applyFill="1" applyBorder="1" applyProtection="1"/>
    <xf numFmtId="2" fontId="9" fillId="2" borderId="27" xfId="0" applyNumberFormat="1" applyFont="1" applyFill="1" applyBorder="1" applyProtection="1"/>
    <xf numFmtId="167" fontId="32" fillId="2" borderId="0" xfId="0" applyNumberFormat="1" applyFont="1" applyFill="1" applyProtection="1"/>
    <xf numFmtId="168" fontId="9" fillId="2" borderId="0" xfId="0" applyNumberFormat="1" applyFont="1" applyFill="1" applyProtection="1"/>
    <xf numFmtId="167" fontId="9" fillId="2" borderId="0" xfId="0" applyNumberFormat="1" applyFont="1" applyFill="1" applyBorder="1" applyProtection="1"/>
    <xf numFmtId="167" fontId="9" fillId="2" borderId="0" xfId="0" applyNumberFormat="1" applyFont="1" applyFill="1" applyProtection="1"/>
    <xf numFmtId="167" fontId="9" fillId="2" borderId="27" xfId="0" applyNumberFormat="1" applyFont="1" applyFill="1" applyBorder="1" applyProtection="1"/>
    <xf numFmtId="2" fontId="9" fillId="2" borderId="27" xfId="0" applyNumberFormat="1" applyFont="1" applyFill="1" applyBorder="1" applyAlignment="1">
      <alignment horizontal="right"/>
    </xf>
    <xf numFmtId="170" fontId="9" fillId="2" borderId="27" xfId="0" applyNumberFormat="1" applyFont="1" applyFill="1" applyBorder="1" applyAlignment="1">
      <alignment horizontal="right"/>
    </xf>
    <xf numFmtId="170" fontId="9" fillId="2" borderId="25" xfId="0" applyNumberFormat="1" applyFont="1" applyFill="1" applyBorder="1" applyProtection="1"/>
    <xf numFmtId="167" fontId="9" fillId="2" borderId="0" xfId="0" applyNumberFormat="1" applyFont="1" applyFill="1" applyBorder="1" applyAlignment="1" applyProtection="1">
      <alignment horizontal="left"/>
    </xf>
    <xf numFmtId="170" fontId="9" fillId="2" borderId="0" xfId="0" applyNumberFormat="1" applyFont="1" applyFill="1" applyBorder="1" applyAlignment="1" applyProtection="1">
      <alignment horizontal="right"/>
    </xf>
    <xf numFmtId="2" fontId="9" fillId="2" borderId="6" xfId="0" applyNumberFormat="1" applyFont="1" applyFill="1" applyBorder="1" applyProtection="1"/>
    <xf numFmtId="2" fontId="9" fillId="2" borderId="23" xfId="0" applyNumberFormat="1" applyFont="1" applyFill="1" applyBorder="1"/>
    <xf numFmtId="0" fontId="0" fillId="0" borderId="0" xfId="0"/>
    <xf numFmtId="2" fontId="9" fillId="3" borderId="27" xfId="0" applyNumberFormat="1" applyFont="1" applyFill="1" applyBorder="1"/>
    <xf numFmtId="2" fontId="7" fillId="2" borderId="25" xfId="0" applyNumberFormat="1" applyFont="1" applyFill="1" applyBorder="1" applyProtection="1"/>
    <xf numFmtId="0" fontId="9" fillId="2" borderId="0" xfId="0" applyFont="1" applyFill="1" applyBorder="1" applyAlignment="1">
      <alignment horizontal="right"/>
    </xf>
    <xf numFmtId="0" fontId="0" fillId="0" borderId="0" xfId="0"/>
    <xf numFmtId="0" fontId="0" fillId="0" borderId="0" xfId="0"/>
    <xf numFmtId="0" fontId="0" fillId="0" borderId="0" xfId="0"/>
    <xf numFmtId="49" fontId="36" fillId="3" borderId="35" xfId="1" applyNumberFormat="1" applyFont="1" applyFill="1" applyBorder="1" applyAlignment="1">
      <alignment horizontal="center" vertical="top"/>
    </xf>
    <xf numFmtId="49" fontId="36" fillId="3" borderId="33" xfId="1" applyNumberFormat="1" applyFont="1" applyFill="1" applyBorder="1" applyAlignment="1">
      <alignment horizontal="center" vertical="top"/>
    </xf>
    <xf numFmtId="49" fontId="36" fillId="3" borderId="21" xfId="1" applyNumberFormat="1" applyFont="1" applyFill="1" applyBorder="1" applyAlignment="1">
      <alignment horizontal="center" vertical="top"/>
    </xf>
    <xf numFmtId="169" fontId="30" fillId="3" borderId="21" xfId="13" applyNumberFormat="1" applyFont="1" applyFill="1" applyBorder="1"/>
    <xf numFmtId="169" fontId="30" fillId="3" borderId="12" xfId="13" applyNumberFormat="1" applyFont="1" applyFill="1" applyBorder="1"/>
    <xf numFmtId="164" fontId="35" fillId="3" borderId="21" xfId="13" applyNumberFormat="1" applyFont="1" applyFill="1" applyBorder="1"/>
    <xf numFmtId="164" fontId="35" fillId="3" borderId="12" xfId="13" applyNumberFormat="1" applyFont="1" applyFill="1" applyBorder="1"/>
    <xf numFmtId="164" fontId="35" fillId="3" borderId="37" xfId="13" applyNumberFormat="1" applyFont="1" applyFill="1" applyBorder="1"/>
    <xf numFmtId="164" fontId="35" fillId="3" borderId="17" xfId="13" applyNumberFormat="1" applyFont="1" applyFill="1" applyBorder="1"/>
    <xf numFmtId="164" fontId="35" fillId="3" borderId="38" xfId="13" applyNumberFormat="1" applyFont="1" applyFill="1" applyBorder="1"/>
    <xf numFmtId="164" fontId="35" fillId="3" borderId="39" xfId="13" applyNumberFormat="1" applyFont="1" applyFill="1" applyBorder="1"/>
    <xf numFmtId="164" fontId="35" fillId="3" borderId="40" xfId="13" applyNumberFormat="1" applyFont="1" applyFill="1" applyBorder="1"/>
    <xf numFmtId="164" fontId="35" fillId="3" borderId="30" xfId="13" applyNumberFormat="1" applyFont="1" applyFill="1" applyBorder="1"/>
    <xf numFmtId="168" fontId="35" fillId="3" borderId="21" xfId="13" applyNumberFormat="1" applyFont="1" applyFill="1" applyBorder="1"/>
    <xf numFmtId="168" fontId="35" fillId="3" borderId="12" xfId="13" applyNumberFormat="1" applyFont="1" applyFill="1" applyBorder="1"/>
    <xf numFmtId="168" fontId="35" fillId="3" borderId="38" xfId="13" applyNumberFormat="1" applyFont="1" applyFill="1" applyBorder="1"/>
    <xf numFmtId="168" fontId="35" fillId="3" borderId="39" xfId="13" applyNumberFormat="1" applyFont="1" applyFill="1" applyBorder="1"/>
    <xf numFmtId="164" fontId="35" fillId="3" borderId="9" xfId="13" applyNumberFormat="1" applyFont="1" applyFill="1" applyBorder="1"/>
    <xf numFmtId="164" fontId="35" fillId="3" borderId="15" xfId="13" applyNumberFormat="1" applyFont="1" applyFill="1" applyBorder="1"/>
    <xf numFmtId="168" fontId="35" fillId="3" borderId="7" xfId="13" applyNumberFormat="1" applyFont="1" applyFill="1" applyBorder="1"/>
    <xf numFmtId="0" fontId="0" fillId="0" borderId="0" xfId="0" applyAlignment="1">
      <alignment wrapText="1"/>
    </xf>
    <xf numFmtId="0" fontId="38" fillId="3" borderId="0" xfId="16" applyFont="1" applyFill="1"/>
    <xf numFmtId="0" fontId="37" fillId="3" borderId="0" xfId="4" applyNumberFormat="1" applyFont="1" applyFill="1" applyAlignment="1">
      <alignment horizontal="left" vertical="center" wrapText="1"/>
    </xf>
    <xf numFmtId="2" fontId="11" fillId="0" borderId="30" xfId="0" applyNumberFormat="1" applyFont="1" applyBorder="1" applyAlignment="1">
      <alignment horizontal="center" vertical="center" wrapText="1"/>
    </xf>
    <xf numFmtId="0" fontId="11" fillId="0" borderId="11" xfId="0" applyFont="1" applyBorder="1" applyAlignment="1">
      <alignment horizontal="left" vertical="center" wrapText="1"/>
    </xf>
    <xf numFmtId="2" fontId="11" fillId="0" borderId="11" xfId="0" applyNumberFormat="1" applyFont="1" applyBorder="1" applyAlignment="1">
      <alignment horizontal="right" vertical="center"/>
    </xf>
    <xf numFmtId="2" fontId="11" fillId="0" borderId="12" xfId="0" applyNumberFormat="1" applyFont="1" applyBorder="1" applyAlignment="1">
      <alignment horizontal="right" vertical="center"/>
    </xf>
    <xf numFmtId="0" fontId="11" fillId="0" borderId="34" xfId="0" applyFont="1" applyBorder="1" applyAlignment="1">
      <alignment horizontal="center" vertical="center" wrapText="1"/>
    </xf>
    <xf numFmtId="0" fontId="11" fillId="0" borderId="20" xfId="0" applyFont="1" applyBorder="1" applyAlignment="1">
      <alignment vertical="center" wrapText="1"/>
    </xf>
    <xf numFmtId="168" fontId="6" fillId="0" borderId="11" xfId="0" quotePrefix="1" applyNumberFormat="1" applyFont="1" applyBorder="1" applyAlignment="1">
      <alignment horizontal="right" vertical="center" wrapText="1"/>
    </xf>
    <xf numFmtId="168" fontId="11" fillId="0" borderId="11" xfId="0" quotePrefix="1" applyNumberFormat="1" applyFont="1" applyBorder="1" applyAlignment="1">
      <alignment horizontal="right" vertical="center" wrapText="1"/>
    </xf>
    <xf numFmtId="2" fontId="6" fillId="0" borderId="12" xfId="0" quotePrefix="1" applyNumberFormat="1" applyFont="1" applyBorder="1" applyAlignment="1">
      <alignment horizontal="right" vertical="center" wrapText="1"/>
    </xf>
    <xf numFmtId="0" fontId="11" fillId="0" borderId="11" xfId="0" applyFont="1" applyBorder="1" applyAlignment="1">
      <alignment horizontal="justify" vertical="center" wrapText="1"/>
    </xf>
    <xf numFmtId="168" fontId="11" fillId="0" borderId="11" xfId="0" applyNumberFormat="1" applyFont="1" applyBorder="1" applyAlignment="1">
      <alignment horizontal="right" vertical="center"/>
    </xf>
    <xf numFmtId="168" fontId="11" fillId="0" borderId="12" xfId="0" applyNumberFormat="1" applyFont="1" applyBorder="1" applyAlignment="1">
      <alignment horizontal="right" vertical="center"/>
    </xf>
    <xf numFmtId="168" fontId="11" fillId="0" borderId="11" xfId="0" quotePrefix="1" applyNumberFormat="1" applyFont="1" applyBorder="1" applyAlignment="1">
      <alignment horizontal="right" vertical="center"/>
    </xf>
    <xf numFmtId="2" fontId="0" fillId="3" borderId="0" xfId="0" applyNumberFormat="1" applyFill="1"/>
    <xf numFmtId="2" fontId="33" fillId="3" borderId="0" xfId="0" applyNumberFormat="1" applyFont="1" applyFill="1"/>
    <xf numFmtId="2" fontId="11" fillId="0" borderId="20" xfId="0" applyNumberFormat="1" applyFont="1" applyBorder="1" applyAlignment="1">
      <alignment horizontal="right" vertical="center"/>
    </xf>
    <xf numFmtId="168" fontId="11" fillId="0" borderId="20" xfId="0" quotePrefix="1" applyNumberFormat="1" applyFont="1" applyBorder="1" applyAlignment="1">
      <alignment horizontal="right" vertical="center" wrapText="1"/>
    </xf>
    <xf numFmtId="168" fontId="11" fillId="0" borderId="20" xfId="0" applyNumberFormat="1" applyFont="1" applyBorder="1" applyAlignment="1">
      <alignment horizontal="right" vertical="center"/>
    </xf>
    <xf numFmtId="168" fontId="11" fillId="0" borderId="20" xfId="0" quotePrefix="1" applyNumberFormat="1" applyFont="1" applyBorder="1" applyAlignment="1">
      <alignment horizontal="right" vertical="center"/>
    </xf>
    <xf numFmtId="0" fontId="0" fillId="0" borderId="0" xfId="0"/>
    <xf numFmtId="0" fontId="0" fillId="0" borderId="0" xfId="0"/>
    <xf numFmtId="0" fontId="11" fillId="0" borderId="36" xfId="0" applyFont="1" applyBorder="1" applyAlignment="1">
      <alignment horizontal="center" vertical="center" wrapText="1"/>
    </xf>
    <xf numFmtId="168" fontId="6" fillId="0" borderId="11" xfId="0" applyNumberFormat="1" applyFont="1" applyBorder="1" applyAlignment="1">
      <alignment horizontal="right" vertical="center"/>
    </xf>
    <xf numFmtId="168" fontId="6" fillId="0" borderId="12" xfId="0" quotePrefix="1" applyNumberFormat="1" applyFont="1" applyBorder="1" applyAlignment="1">
      <alignment horizontal="right" vertical="center"/>
    </xf>
    <xf numFmtId="168" fontId="11" fillId="0" borderId="12" xfId="0" quotePrefix="1" applyNumberFormat="1" applyFont="1" applyBorder="1" applyAlignment="1">
      <alignment horizontal="right" vertical="center" wrapText="1"/>
    </xf>
    <xf numFmtId="2" fontId="11" fillId="0" borderId="11" xfId="0" quotePrefix="1" applyNumberFormat="1" applyFont="1" applyBorder="1" applyAlignment="1">
      <alignment horizontal="right" vertical="center" wrapText="1"/>
    </xf>
    <xf numFmtId="2" fontId="11" fillId="0" borderId="12" xfId="0" quotePrefix="1" applyNumberFormat="1" applyFont="1" applyBorder="1" applyAlignment="1">
      <alignment horizontal="right" vertical="center" wrapText="1"/>
    </xf>
    <xf numFmtId="2" fontId="6" fillId="0" borderId="12" xfId="0" applyNumberFormat="1" applyFont="1" applyBorder="1" applyAlignment="1">
      <alignment horizontal="right" vertical="center"/>
    </xf>
    <xf numFmtId="168" fontId="11" fillId="0" borderId="11" xfId="0" applyNumberFormat="1" applyFont="1" applyBorder="1" applyAlignment="1">
      <alignment horizontal="right" vertical="center" wrapText="1"/>
    </xf>
    <xf numFmtId="168" fontId="11" fillId="0" borderId="20" xfId="0" applyNumberFormat="1" applyFont="1" applyBorder="1" applyAlignment="1">
      <alignment horizontal="right" vertical="center" wrapText="1"/>
    </xf>
    <xf numFmtId="168" fontId="11" fillId="0" borderId="12" xfId="0" applyNumberFormat="1" applyFont="1" applyBorder="1" applyAlignment="1">
      <alignment horizontal="right" vertical="center" wrapText="1"/>
    </xf>
    <xf numFmtId="168" fontId="11" fillId="0" borderId="11" xfId="0" applyNumberFormat="1" applyFont="1" applyBorder="1" applyAlignment="1">
      <alignment vertical="center"/>
    </xf>
    <xf numFmtId="168" fontId="11" fillId="0" borderId="20" xfId="0" applyNumberFormat="1" applyFont="1" applyBorder="1" applyAlignment="1">
      <alignment vertical="center"/>
    </xf>
    <xf numFmtId="168" fontId="11" fillId="0" borderId="12" xfId="0" applyNumberFormat="1" applyFont="1" applyBorder="1" applyAlignment="1">
      <alignment vertical="center"/>
    </xf>
    <xf numFmtId="0" fontId="11" fillId="0" borderId="20" xfId="0" applyFont="1" applyBorder="1" applyAlignment="1">
      <alignment vertical="top" wrapText="1"/>
    </xf>
    <xf numFmtId="0" fontId="11" fillId="0" borderId="11" xfId="0" applyFont="1" applyBorder="1" applyAlignment="1">
      <alignment vertical="center" wrapText="1"/>
    </xf>
    <xf numFmtId="0" fontId="11" fillId="0" borderId="36" xfId="0" applyFont="1" applyBorder="1" applyAlignment="1">
      <alignment horizontal="center" vertical="center"/>
    </xf>
    <xf numFmtId="0" fontId="11" fillId="0" borderId="20" xfId="0" applyFont="1" applyBorder="1" applyAlignment="1">
      <alignment horizontal="left" vertical="top" wrapText="1"/>
    </xf>
    <xf numFmtId="168" fontId="9" fillId="2" borderId="0" xfId="0" applyNumberFormat="1" applyFont="1" applyFill="1"/>
    <xf numFmtId="0" fontId="0" fillId="0" borderId="0" xfId="0"/>
    <xf numFmtId="0" fontId="0" fillId="0" borderId="0" xfId="0"/>
    <xf numFmtId="0" fontId="0" fillId="0" borderId="0" xfId="0"/>
    <xf numFmtId="0" fontId="0" fillId="0" borderId="0" xfId="0"/>
    <xf numFmtId="0" fontId="0" fillId="0" borderId="0" xfId="0"/>
    <xf numFmtId="167" fontId="10" fillId="2" borderId="20" xfId="0" applyNumberFormat="1" applyFont="1" applyFill="1" applyBorder="1" applyAlignment="1" applyProtection="1">
      <alignment vertical="center"/>
    </xf>
    <xf numFmtId="167" fontId="10" fillId="2" borderId="21" xfId="0" applyNumberFormat="1" applyFont="1" applyFill="1" applyBorder="1" applyAlignment="1" applyProtection="1">
      <alignment vertical="center"/>
    </xf>
    <xf numFmtId="0" fontId="0" fillId="0" borderId="0" xfId="0"/>
    <xf numFmtId="0" fontId="0" fillId="0" borderId="0" xfId="0"/>
    <xf numFmtId="0" fontId="0" fillId="0" borderId="0" xfId="0"/>
    <xf numFmtId="0" fontId="0" fillId="0" borderId="0" xfId="0"/>
    <xf numFmtId="0" fontId="10" fillId="3" borderId="11" xfId="0" applyFont="1" applyFill="1" applyBorder="1" applyAlignment="1">
      <alignment horizontal="center" vertical="center" wrapText="1"/>
    </xf>
    <xf numFmtId="0" fontId="11" fillId="0" borderId="19" xfId="0" applyFont="1" applyBorder="1" applyAlignment="1">
      <alignment horizontal="center" vertical="center" wrapText="1"/>
    </xf>
    <xf numFmtId="0" fontId="11" fillId="0" borderId="16" xfId="0" applyFont="1" applyBorder="1" applyAlignment="1">
      <alignment horizontal="left" vertical="center" wrapText="1"/>
    </xf>
    <xf numFmtId="168" fontId="11" fillId="0" borderId="16" xfId="0" applyNumberFormat="1" applyFont="1" applyBorder="1" applyAlignment="1">
      <alignment vertical="center"/>
    </xf>
    <xf numFmtId="168" fontId="11" fillId="0" borderId="45" xfId="0" applyNumberFormat="1" applyFont="1" applyBorder="1" applyAlignment="1">
      <alignment vertical="center"/>
    </xf>
    <xf numFmtId="168" fontId="11" fillId="0" borderId="17" xfId="0" applyNumberFormat="1" applyFont="1" applyBorder="1" applyAlignment="1">
      <alignment vertical="center"/>
    </xf>
    <xf numFmtId="0" fontId="10" fillId="0" borderId="11" xfId="0" applyFont="1" applyBorder="1" applyAlignment="1">
      <alignment horizontal="center" vertical="center" wrapText="1"/>
    </xf>
    <xf numFmtId="0" fontId="0" fillId="0" borderId="0" xfId="0"/>
    <xf numFmtId="167" fontId="10" fillId="2" borderId="11" xfId="0" applyNumberFormat="1" applyFont="1" applyFill="1" applyBorder="1" applyAlignment="1" applyProtection="1">
      <alignment horizontal="right" vertical="center"/>
    </xf>
    <xf numFmtId="0" fontId="42" fillId="2" borderId="11" xfId="0" applyFont="1" applyFill="1" applyBorder="1" applyAlignment="1">
      <alignment vertical="center"/>
    </xf>
    <xf numFmtId="2" fontId="9" fillId="0" borderId="11" xfId="0" applyNumberFormat="1" applyFont="1" applyBorder="1" applyAlignment="1">
      <alignment horizontal="right"/>
    </xf>
    <xf numFmtId="0" fontId="9" fillId="3" borderId="11" xfId="0" applyFont="1" applyFill="1" applyBorder="1" applyAlignment="1">
      <alignment horizontal="right"/>
    </xf>
    <xf numFmtId="2" fontId="9" fillId="0" borderId="11" xfId="0" applyNumberFormat="1" applyFont="1" applyBorder="1" applyAlignment="1">
      <alignment vertical="center"/>
    </xf>
    <xf numFmtId="2" fontId="9" fillId="0" borderId="11" xfId="0" applyNumberFormat="1" applyFont="1" applyBorder="1" applyAlignment="1">
      <alignment horizontal="right" vertical="center"/>
    </xf>
    <xf numFmtId="2" fontId="3" fillId="2" borderId="11" xfId="0" applyNumberFormat="1" applyFont="1" applyFill="1" applyBorder="1" applyAlignment="1">
      <alignment horizontal="right" vertical="center"/>
    </xf>
    <xf numFmtId="0" fontId="9" fillId="3" borderId="32" xfId="0" applyFont="1" applyFill="1" applyBorder="1" applyAlignment="1">
      <alignment horizontal="center" vertical="center"/>
    </xf>
    <xf numFmtId="0" fontId="9" fillId="3" borderId="3" xfId="0" applyFont="1" applyFill="1" applyBorder="1" applyAlignment="1">
      <alignment horizontal="center" vertical="center"/>
    </xf>
    <xf numFmtId="0" fontId="3" fillId="2" borderId="3" xfId="0" applyFont="1" applyFill="1" applyBorder="1" applyAlignment="1">
      <alignment horizontal="center" vertical="center"/>
    </xf>
    <xf numFmtId="167" fontId="10" fillId="2" borderId="3" xfId="0" applyNumberFormat="1" applyFont="1" applyFill="1" applyBorder="1" applyAlignment="1" applyProtection="1">
      <alignment horizontal="center" vertical="center"/>
    </xf>
    <xf numFmtId="0" fontId="9" fillId="0" borderId="3" xfId="0" applyFont="1" applyBorder="1" applyAlignment="1">
      <alignment horizontal="center" vertical="center" wrapText="1"/>
    </xf>
    <xf numFmtId="0" fontId="9" fillId="0" borderId="33" xfId="0" quotePrefix="1" applyFont="1" applyBorder="1" applyAlignment="1">
      <alignment horizontal="center" vertical="center"/>
    </xf>
    <xf numFmtId="0" fontId="9" fillId="3" borderId="36" xfId="0" applyFont="1" applyFill="1" applyBorder="1" applyAlignment="1">
      <alignment horizontal="center" vertical="center"/>
    </xf>
    <xf numFmtId="2" fontId="9" fillId="0" borderId="12" xfId="0" quotePrefix="1" applyNumberFormat="1" applyFont="1" applyBorder="1" applyAlignment="1">
      <alignment horizontal="right" vertical="center"/>
    </xf>
    <xf numFmtId="0" fontId="9" fillId="3" borderId="36" xfId="0" applyFont="1" applyFill="1" applyBorder="1" applyAlignment="1">
      <alignment horizontal="center"/>
    </xf>
    <xf numFmtId="0" fontId="9" fillId="0" borderId="12" xfId="0" quotePrefix="1" applyFont="1" applyBorder="1" applyAlignment="1">
      <alignment horizontal="center"/>
    </xf>
    <xf numFmtId="0" fontId="9" fillId="0" borderId="36" xfId="0" applyFont="1" applyBorder="1" applyAlignment="1">
      <alignment horizontal="center" vertical="center"/>
    </xf>
    <xf numFmtId="2" fontId="9" fillId="0" borderId="12" xfId="0" applyNumberFormat="1" applyFont="1" applyBorder="1" applyAlignment="1">
      <alignment horizontal="right"/>
    </xf>
    <xf numFmtId="0" fontId="10" fillId="2" borderId="36" xfId="0" applyFont="1" applyFill="1" applyBorder="1" applyAlignment="1">
      <alignment vertical="center"/>
    </xf>
    <xf numFmtId="2" fontId="10" fillId="0" borderId="12" xfId="15" applyNumberFormat="1" applyFont="1" applyFill="1" applyBorder="1"/>
    <xf numFmtId="2" fontId="9" fillId="0" borderId="12" xfId="0" applyNumberFormat="1" applyFont="1" applyBorder="1" applyAlignment="1">
      <alignment horizontal="right" vertical="center"/>
    </xf>
    <xf numFmtId="0" fontId="3" fillId="2" borderId="36" xfId="0" applyFont="1" applyFill="1" applyBorder="1" applyAlignment="1">
      <alignment horizontal="center" vertical="center"/>
    </xf>
    <xf numFmtId="0" fontId="3" fillId="2" borderId="36" xfId="0" applyFont="1" applyFill="1" applyBorder="1" applyAlignment="1">
      <alignment vertical="center"/>
    </xf>
    <xf numFmtId="0" fontId="31" fillId="3" borderId="36" xfId="0" applyFont="1" applyFill="1" applyBorder="1" applyAlignment="1">
      <alignment vertical="center"/>
    </xf>
    <xf numFmtId="0" fontId="0" fillId="0" borderId="41" xfId="0" applyBorder="1"/>
    <xf numFmtId="0" fontId="10" fillId="2" borderId="4" xfId="0" applyFont="1" applyFill="1" applyBorder="1" applyAlignment="1">
      <alignment horizontal="center" vertical="center"/>
    </xf>
    <xf numFmtId="2" fontId="9" fillId="0" borderId="4" xfId="0" applyNumberFormat="1" applyFont="1" applyBorder="1"/>
    <xf numFmtId="0" fontId="0" fillId="0" borderId="4" xfId="0" applyBorder="1"/>
    <xf numFmtId="0" fontId="0" fillId="0" borderId="13" xfId="0" applyBorder="1"/>
    <xf numFmtId="0" fontId="0" fillId="0" borderId="0" xfId="0"/>
    <xf numFmtId="0" fontId="10" fillId="3" borderId="0" xfId="0" applyFont="1" applyFill="1" applyBorder="1" applyAlignment="1">
      <alignment horizontal="center" vertical="center" wrapText="1"/>
    </xf>
    <xf numFmtId="0" fontId="10" fillId="3" borderId="0" xfId="0" applyFont="1" applyFill="1" applyBorder="1" applyAlignment="1">
      <alignment horizontal="justify" vertical="justify" wrapText="1"/>
    </xf>
    <xf numFmtId="0" fontId="0" fillId="0" borderId="16" xfId="0" applyFill="1" applyBorder="1" applyAlignment="1">
      <alignment horizontal="center" vertical="top"/>
    </xf>
    <xf numFmtId="0" fontId="0" fillId="0" borderId="1" xfId="0" applyFill="1" applyBorder="1" applyAlignment="1">
      <alignment horizontal="center" vertical="top"/>
    </xf>
    <xf numFmtId="0" fontId="0" fillId="0" borderId="29" xfId="0" applyFill="1" applyBorder="1" applyAlignment="1">
      <alignment horizontal="center" vertical="top"/>
    </xf>
    <xf numFmtId="0" fontId="28" fillId="0" borderId="0" xfId="0" applyFont="1" applyBorder="1" applyAlignment="1">
      <alignment horizontal="center" vertical="top"/>
    </xf>
    <xf numFmtId="0" fontId="0" fillId="0" borderId="16" xfId="0" applyBorder="1" applyAlignment="1">
      <alignment horizontal="center" vertical="top"/>
    </xf>
    <xf numFmtId="0" fontId="0" fillId="0" borderId="1" xfId="0" applyBorder="1" applyAlignment="1">
      <alignment horizontal="center" vertical="top"/>
    </xf>
    <xf numFmtId="0" fontId="0" fillId="0" borderId="29" xfId="0" applyBorder="1" applyAlignment="1">
      <alignment horizontal="center" vertical="top"/>
    </xf>
    <xf numFmtId="0" fontId="24" fillId="2" borderId="20" xfId="14" applyFont="1" applyFill="1" applyBorder="1" applyAlignment="1">
      <alignment horizontal="center"/>
    </xf>
    <xf numFmtId="0" fontId="24" fillId="2" borderId="21" xfId="14" applyFont="1" applyFill="1" applyBorder="1" applyAlignment="1">
      <alignment horizontal="center"/>
    </xf>
    <xf numFmtId="0" fontId="23" fillId="2" borderId="11" xfId="14" applyFont="1" applyFill="1" applyBorder="1" applyAlignment="1" applyProtection="1">
      <alignment horizontal="center"/>
    </xf>
    <xf numFmtId="0" fontId="24" fillId="2" borderId="8" xfId="14" applyFont="1" applyFill="1" applyBorder="1" applyAlignment="1" applyProtection="1">
      <alignment horizontal="center" vertical="center" wrapText="1"/>
    </xf>
    <xf numFmtId="0" fontId="24" fillId="2" borderId="31" xfId="14" applyFont="1" applyFill="1" applyBorder="1" applyAlignment="1" applyProtection="1">
      <alignment horizontal="center" vertical="center" wrapText="1"/>
    </xf>
    <xf numFmtId="0" fontId="24" fillId="2" borderId="14" xfId="14" applyFont="1" applyFill="1" applyBorder="1" applyAlignment="1" applyProtection="1">
      <alignment horizontal="center" vertical="center" wrapText="1"/>
    </xf>
    <xf numFmtId="0" fontId="24" fillId="2" borderId="1" xfId="14" applyFont="1" applyFill="1" applyBorder="1" applyAlignment="1" applyProtection="1">
      <alignment horizontal="center" vertical="center" wrapText="1"/>
    </xf>
    <xf numFmtId="0" fontId="24" fillId="2" borderId="29" xfId="14" applyFont="1" applyFill="1" applyBorder="1" applyAlignment="1" applyProtection="1">
      <alignment horizontal="center" vertical="center" wrapText="1"/>
    </xf>
    <xf numFmtId="0" fontId="24" fillId="2" borderId="5" xfId="14" applyFont="1" applyFill="1" applyBorder="1" applyAlignment="1">
      <alignment horizontal="center"/>
    </xf>
    <xf numFmtId="0" fontId="24" fillId="2" borderId="25" xfId="14" applyFont="1" applyFill="1" applyBorder="1" applyAlignment="1">
      <alignment horizontal="center"/>
    </xf>
    <xf numFmtId="0" fontId="24" fillId="2" borderId="28" xfId="14" applyFont="1" applyFill="1" applyBorder="1" applyAlignment="1">
      <alignment horizontal="center"/>
    </xf>
    <xf numFmtId="0" fontId="24" fillId="2" borderId="5" xfId="14" applyFont="1" applyFill="1" applyBorder="1" applyAlignment="1" applyProtection="1">
      <alignment horizontal="center"/>
    </xf>
    <xf numFmtId="0" fontId="24" fillId="2" borderId="25" xfId="14" applyFont="1" applyFill="1" applyBorder="1" applyAlignment="1" applyProtection="1">
      <alignment horizontal="center"/>
    </xf>
    <xf numFmtId="0" fontId="24" fillId="2" borderId="18" xfId="14" applyFont="1" applyFill="1" applyBorder="1" applyAlignment="1" applyProtection="1">
      <alignment horizontal="center"/>
    </xf>
    <xf numFmtId="0" fontId="24" fillId="2" borderId="16" xfId="14" applyFont="1" applyFill="1" applyBorder="1" applyAlignment="1" applyProtection="1">
      <alignment horizontal="center" vertical="center" wrapText="1"/>
    </xf>
    <xf numFmtId="0" fontId="24" fillId="2" borderId="2" xfId="14" applyFont="1" applyFill="1" applyBorder="1" applyAlignment="1" applyProtection="1">
      <alignment horizontal="center" vertical="center" wrapText="1"/>
    </xf>
    <xf numFmtId="0" fontId="3" fillId="2" borderId="20" xfId="0" applyFont="1" applyFill="1" applyBorder="1" applyAlignment="1">
      <alignment horizontal="left"/>
    </xf>
    <xf numFmtId="0" fontId="3" fillId="2" borderId="23" xfId="0" applyFont="1" applyFill="1" applyBorder="1" applyAlignment="1">
      <alignment horizontal="left"/>
    </xf>
    <xf numFmtId="0" fontId="3" fillId="2" borderId="21" xfId="0" applyFont="1" applyFill="1" applyBorder="1" applyAlignment="1">
      <alignment horizontal="left"/>
    </xf>
    <xf numFmtId="167" fontId="10" fillId="2" borderId="20" xfId="0" applyNumberFormat="1" applyFont="1" applyFill="1" applyBorder="1" applyAlignment="1" applyProtection="1">
      <alignment horizontal="right"/>
    </xf>
    <xf numFmtId="0" fontId="0" fillId="0" borderId="23" xfId="0" applyBorder="1" applyAlignment="1">
      <alignment horizontal="right"/>
    </xf>
    <xf numFmtId="0" fontId="0" fillId="0" borderId="21" xfId="0" applyBorder="1" applyAlignment="1">
      <alignment horizontal="right"/>
    </xf>
    <xf numFmtId="0" fontId="9" fillId="2" borderId="20" xfId="0" applyFont="1" applyFill="1" applyBorder="1" applyAlignment="1">
      <alignment horizontal="left"/>
    </xf>
    <xf numFmtId="0" fontId="9" fillId="2" borderId="23" xfId="0" applyFont="1" applyFill="1" applyBorder="1" applyAlignment="1">
      <alignment horizontal="left"/>
    </xf>
    <xf numFmtId="0" fontId="9" fillId="2" borderId="21" xfId="0" applyFont="1" applyFill="1" applyBorder="1" applyAlignment="1">
      <alignment horizontal="left"/>
    </xf>
    <xf numFmtId="167" fontId="18" fillId="2" borderId="11" xfId="0" applyNumberFormat="1" applyFont="1" applyFill="1" applyBorder="1" applyAlignment="1" applyProtection="1">
      <alignment horizontal="right"/>
    </xf>
    <xf numFmtId="0" fontId="3" fillId="2" borderId="0" xfId="0" applyFont="1" applyFill="1" applyBorder="1" applyAlignment="1">
      <alignment horizontal="left" vertical="top" wrapText="1"/>
    </xf>
    <xf numFmtId="167" fontId="10" fillId="2" borderId="23" xfId="0" applyNumberFormat="1" applyFont="1" applyFill="1" applyBorder="1" applyAlignment="1" applyProtection="1">
      <alignment horizontal="right"/>
    </xf>
    <xf numFmtId="167" fontId="10" fillId="2" borderId="21" xfId="0" applyNumberFormat="1" applyFont="1" applyFill="1" applyBorder="1" applyAlignment="1" applyProtection="1">
      <alignment horizontal="right"/>
    </xf>
    <xf numFmtId="0" fontId="12" fillId="2" borderId="20" xfId="0" applyFont="1" applyFill="1" applyBorder="1" applyAlignment="1">
      <alignment horizontal="left"/>
    </xf>
    <xf numFmtId="0" fontId="12" fillId="2" borderId="23" xfId="0" applyFont="1" applyFill="1" applyBorder="1" applyAlignment="1">
      <alignment horizontal="left"/>
    </xf>
    <xf numFmtId="0" fontId="12" fillId="2" borderId="21" xfId="0" applyFont="1" applyFill="1" applyBorder="1" applyAlignment="1">
      <alignment horizontal="left"/>
    </xf>
    <xf numFmtId="0" fontId="3" fillId="2" borderId="20" xfId="0" applyFont="1" applyFill="1" applyBorder="1" applyAlignment="1">
      <alignment horizontal="left" vertical="top"/>
    </xf>
    <xf numFmtId="0" fontId="3" fillId="2" borderId="23" xfId="0" applyFont="1" applyFill="1" applyBorder="1" applyAlignment="1">
      <alignment horizontal="left" vertical="top"/>
    </xf>
    <xf numFmtId="0" fontId="3" fillId="2" borderId="21" xfId="0" applyFont="1" applyFill="1" applyBorder="1" applyAlignment="1">
      <alignment horizontal="left" vertical="top"/>
    </xf>
    <xf numFmtId="0" fontId="10" fillId="2" borderId="20" xfId="0" applyFont="1" applyFill="1" applyBorder="1" applyAlignment="1" applyProtection="1">
      <alignment horizontal="left"/>
    </xf>
    <xf numFmtId="0" fontId="10" fillId="2" borderId="23" xfId="0" applyFont="1" applyFill="1" applyBorder="1" applyAlignment="1" applyProtection="1">
      <alignment horizontal="left"/>
    </xf>
    <xf numFmtId="0" fontId="10" fillId="2" borderId="21" xfId="0" applyFont="1" applyFill="1" applyBorder="1" applyAlignment="1" applyProtection="1">
      <alignment horizontal="left"/>
    </xf>
    <xf numFmtId="0" fontId="25" fillId="2" borderId="27" xfId="0" applyFont="1" applyFill="1" applyBorder="1" applyAlignment="1">
      <alignment horizontal="left"/>
    </xf>
    <xf numFmtId="0" fontId="13" fillId="2" borderId="20" xfId="0" applyFont="1" applyFill="1" applyBorder="1" applyAlignment="1">
      <alignment horizontal="left"/>
    </xf>
    <xf numFmtId="0" fontId="13" fillId="2" borderId="23" xfId="0" applyFont="1" applyFill="1" applyBorder="1" applyAlignment="1">
      <alignment horizontal="left"/>
    </xf>
    <xf numFmtId="0" fontId="13" fillId="2" borderId="21" xfId="0" applyFont="1" applyFill="1" applyBorder="1" applyAlignment="1">
      <alignment horizontal="left"/>
    </xf>
    <xf numFmtId="167" fontId="18" fillId="2" borderId="20" xfId="0" applyNumberFormat="1" applyFont="1" applyFill="1" applyBorder="1" applyAlignment="1" applyProtection="1">
      <alignment horizontal="right"/>
    </xf>
    <xf numFmtId="167" fontId="18" fillId="2" borderId="23" xfId="0" applyNumberFormat="1" applyFont="1" applyFill="1" applyBorder="1" applyAlignment="1" applyProtection="1">
      <alignment horizontal="right"/>
    </xf>
    <xf numFmtId="167" fontId="18" fillId="2" borderId="21" xfId="0" applyNumberFormat="1" applyFont="1" applyFill="1" applyBorder="1" applyAlignment="1" applyProtection="1">
      <alignment horizontal="right"/>
    </xf>
    <xf numFmtId="0" fontId="19" fillId="2" borderId="0" xfId="0" applyFont="1" applyFill="1" applyAlignment="1">
      <alignment horizontal="left"/>
    </xf>
    <xf numFmtId="0" fontId="10" fillId="2" borderId="0" xfId="0" applyFont="1" applyFill="1" applyAlignment="1"/>
    <xf numFmtId="0" fontId="16" fillId="2" borderId="0" xfId="0" applyFont="1" applyFill="1" applyAlignment="1">
      <alignment horizontal="center"/>
    </xf>
    <xf numFmtId="0" fontId="17" fillId="2" borderId="0" xfId="0" quotePrefix="1" applyFont="1" applyFill="1" applyAlignment="1">
      <alignment horizontal="center"/>
    </xf>
    <xf numFmtId="0" fontId="18" fillId="2" borderId="0" xfId="0" quotePrefix="1" applyFont="1" applyFill="1" applyAlignment="1">
      <alignment horizontal="center"/>
    </xf>
    <xf numFmtId="0" fontId="3" fillId="2" borderId="11" xfId="0" applyFont="1" applyFill="1" applyBorder="1" applyAlignment="1">
      <alignment horizontal="left"/>
    </xf>
    <xf numFmtId="0" fontId="12" fillId="2" borderId="0" xfId="0" applyFont="1" applyFill="1" applyBorder="1" applyAlignment="1">
      <alignment horizontal="left"/>
    </xf>
    <xf numFmtId="167" fontId="18" fillId="2" borderId="0" xfId="0" applyNumberFormat="1" applyFont="1" applyFill="1" applyBorder="1" applyAlignment="1" applyProtection="1">
      <alignment horizontal="right"/>
    </xf>
    <xf numFmtId="0" fontId="10" fillId="2" borderId="20" xfId="0" applyFont="1" applyFill="1" applyBorder="1" applyAlignment="1">
      <alignment horizontal="left"/>
    </xf>
    <xf numFmtId="0" fontId="10" fillId="2" borderId="23" xfId="0" applyFont="1" applyFill="1" applyBorder="1" applyAlignment="1">
      <alignment horizontal="left"/>
    </xf>
    <xf numFmtId="0" fontId="10" fillId="2" borderId="21" xfId="0" applyFont="1" applyFill="1" applyBorder="1" applyAlignment="1">
      <alignment horizontal="left"/>
    </xf>
    <xf numFmtId="0" fontId="18" fillId="2" borderId="20" xfId="0" applyFont="1" applyFill="1" applyBorder="1" applyAlignment="1" applyProtection="1">
      <alignment horizontal="left"/>
    </xf>
    <xf numFmtId="0" fontId="18" fillId="2" borderId="23" xfId="0" applyFont="1" applyFill="1" applyBorder="1" applyAlignment="1" applyProtection="1">
      <alignment horizontal="left"/>
    </xf>
    <xf numFmtId="0" fontId="18" fillId="2" borderId="21" xfId="0" applyFont="1" applyFill="1" applyBorder="1" applyAlignment="1" applyProtection="1">
      <alignment horizontal="left"/>
    </xf>
    <xf numFmtId="0" fontId="7" fillId="2" borderId="11" xfId="0" applyFont="1" applyFill="1" applyBorder="1" applyAlignment="1">
      <alignment horizontal="left"/>
    </xf>
    <xf numFmtId="0" fontId="10" fillId="2" borderId="0" xfId="0" applyFont="1" applyFill="1" applyBorder="1" applyAlignment="1">
      <alignment horizontal="left"/>
    </xf>
    <xf numFmtId="0" fontId="10" fillId="2" borderId="11" xfId="0" applyFont="1" applyFill="1" applyBorder="1" applyAlignment="1" applyProtection="1">
      <alignment horizontal="left"/>
    </xf>
    <xf numFmtId="0" fontId="27" fillId="0" borderId="0" xfId="0" applyFont="1" applyAlignment="1">
      <alignment horizontal="center"/>
    </xf>
    <xf numFmtId="0" fontId="27" fillId="3" borderId="0" xfId="0" applyFont="1" applyFill="1" applyBorder="1" applyAlignment="1">
      <alignment horizontal="center"/>
    </xf>
    <xf numFmtId="167" fontId="10" fillId="2" borderId="11" xfId="0" applyNumberFormat="1" applyFont="1" applyFill="1" applyBorder="1" applyAlignment="1" applyProtection="1">
      <alignment horizontal="right" vertical="center"/>
    </xf>
    <xf numFmtId="0" fontId="27" fillId="3" borderId="27" xfId="0" applyFont="1" applyFill="1" applyBorder="1" applyAlignment="1">
      <alignment horizontal="center"/>
    </xf>
    <xf numFmtId="0" fontId="10" fillId="3" borderId="20" xfId="0" applyFont="1" applyFill="1" applyBorder="1" applyAlignment="1">
      <alignment horizontal="justify" vertical="justify" wrapText="1"/>
    </xf>
    <xf numFmtId="0" fontId="10" fillId="3" borderId="23" xfId="0" applyFont="1" applyFill="1" applyBorder="1" applyAlignment="1">
      <alignment horizontal="justify" vertical="justify" wrapText="1"/>
    </xf>
    <xf numFmtId="0" fontId="10" fillId="3" borderId="21" xfId="0" applyFont="1" applyFill="1" applyBorder="1" applyAlignment="1">
      <alignment horizontal="justify" vertical="justify" wrapText="1"/>
    </xf>
    <xf numFmtId="0" fontId="37" fillId="3" borderId="0" xfId="4" applyNumberFormat="1" applyFont="1" applyFill="1" applyAlignment="1">
      <alignment horizontal="center" vertical="center" wrapText="1"/>
    </xf>
    <xf numFmtId="0" fontId="6" fillId="3" borderId="0" xfId="0" quotePrefix="1" applyFont="1" applyFill="1" applyBorder="1" applyAlignment="1">
      <alignment horizontal="left" vertical="top" wrapText="1"/>
    </xf>
    <xf numFmtId="0" fontId="10" fillId="3" borderId="0" xfId="0" applyFont="1" applyFill="1" applyBorder="1" applyAlignment="1">
      <alignment horizontal="center" vertical="center" wrapText="1"/>
    </xf>
    <xf numFmtId="0" fontId="10" fillId="3" borderId="0" xfId="0" applyFont="1" applyFill="1" applyBorder="1" applyAlignment="1">
      <alignment horizontal="center" vertical="top" wrapText="1"/>
    </xf>
    <xf numFmtId="0" fontId="10" fillId="3" borderId="0" xfId="0" applyFont="1" applyFill="1" applyBorder="1" applyAlignment="1">
      <alignment horizontal="left" vertical="center" wrapText="1" indent="16"/>
    </xf>
    <xf numFmtId="0" fontId="27" fillId="0" borderId="0" xfId="0" applyFont="1" applyBorder="1" applyAlignment="1">
      <alignment horizontal="center" vertical="center" wrapText="1"/>
    </xf>
    <xf numFmtId="0" fontId="10" fillId="3" borderId="11" xfId="0" applyFont="1" applyFill="1" applyBorder="1" applyAlignment="1">
      <alignment horizontal="justify" vertical="center" wrapText="1"/>
    </xf>
    <xf numFmtId="0" fontId="10" fillId="0" borderId="11" xfId="0" applyFont="1" applyBorder="1" applyAlignment="1">
      <alignment horizontal="justify" vertical="center" wrapText="1"/>
    </xf>
    <xf numFmtId="0" fontId="10" fillId="0" borderId="11" xfId="0" applyNumberFormat="1" applyFont="1" applyFill="1" applyBorder="1" applyAlignment="1">
      <alignment horizontal="justify" vertical="center" wrapText="1"/>
    </xf>
    <xf numFmtId="0" fontId="11" fillId="0" borderId="9" xfId="0" applyFont="1" applyBorder="1" applyAlignment="1">
      <alignment horizontal="center" vertical="center" wrapText="1"/>
    </xf>
    <xf numFmtId="0" fontId="11" fillId="0" borderId="40" xfId="0" applyFont="1" applyBorder="1" applyAlignment="1">
      <alignment horizontal="center" vertical="center" wrapText="1"/>
    </xf>
    <xf numFmtId="2" fontId="11" fillId="0" borderId="22" xfId="0" applyNumberFormat="1" applyFont="1" applyBorder="1" applyAlignment="1">
      <alignment horizontal="center" vertical="center"/>
    </xf>
    <xf numFmtId="0" fontId="0" fillId="0" borderId="27" xfId="0" applyBorder="1" applyAlignment="1">
      <alignment vertical="center"/>
    </xf>
    <xf numFmtId="0" fontId="0" fillId="0" borderId="40" xfId="0" applyBorder="1" applyAlignment="1">
      <alignment vertical="center"/>
    </xf>
    <xf numFmtId="0" fontId="15" fillId="0" borderId="42" xfId="0" applyFont="1" applyFill="1" applyBorder="1" applyAlignment="1">
      <alignment horizontal="right" vertical="center" wrapText="1"/>
    </xf>
    <xf numFmtId="0" fontId="15" fillId="0" borderId="10" xfId="0" applyFont="1" applyFill="1" applyBorder="1" applyAlignment="1">
      <alignment horizontal="right" vertical="center" wrapText="1"/>
    </xf>
    <xf numFmtId="0" fontId="15" fillId="0" borderId="43" xfId="0" applyFont="1" applyFill="1" applyBorder="1" applyAlignment="1">
      <alignment horizontal="right" vertical="center" wrapText="1"/>
    </xf>
    <xf numFmtId="0" fontId="15" fillId="0" borderId="39" xfId="0" applyFont="1" applyFill="1" applyBorder="1" applyAlignment="1">
      <alignment horizontal="right" vertical="center" wrapText="1"/>
    </xf>
    <xf numFmtId="0" fontId="11" fillId="0" borderId="31"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35" xfId="0" applyFont="1" applyBorder="1" applyAlignment="1">
      <alignment horizontal="center" vertical="center" wrapText="1"/>
    </xf>
    <xf numFmtId="0" fontId="39" fillId="3" borderId="0" xfId="0" applyFont="1" applyFill="1" applyBorder="1" applyAlignment="1">
      <alignment horizontal="left" vertical="center" wrapText="1" indent="16"/>
    </xf>
    <xf numFmtId="0" fontId="0" fillId="3" borderId="0" xfId="0" applyFill="1" applyBorder="1"/>
    <xf numFmtId="0" fontId="24" fillId="3" borderId="0" xfId="0" applyFont="1" applyFill="1" applyBorder="1" applyAlignment="1">
      <alignment horizontal="left" vertical="center" wrapText="1" indent="16"/>
    </xf>
    <xf numFmtId="2" fontId="11" fillId="0" borderId="16" xfId="0" applyNumberFormat="1" applyFont="1" applyBorder="1" applyAlignment="1">
      <alignment horizontal="center" vertical="center" wrapText="1"/>
    </xf>
    <xf numFmtId="2" fontId="11" fillId="0" borderId="29" xfId="0" applyNumberFormat="1" applyFont="1" applyBorder="1" applyAlignment="1">
      <alignment horizontal="center" vertical="center" wrapText="1"/>
    </xf>
    <xf numFmtId="164" fontId="35" fillId="3" borderId="36" xfId="13" applyFont="1" applyFill="1" applyBorder="1" applyAlignment="1"/>
    <xf numFmtId="164" fontId="35" fillId="3" borderId="11" xfId="13" applyFont="1" applyFill="1" applyBorder="1" applyAlignment="1"/>
    <xf numFmtId="0" fontId="26" fillId="3" borderId="36" xfId="0" applyFont="1" applyFill="1" applyBorder="1" applyAlignment="1"/>
    <xf numFmtId="0" fontId="26" fillId="3" borderId="11" xfId="0" applyFont="1" applyFill="1" applyBorder="1" applyAlignment="1"/>
    <xf numFmtId="164" fontId="35" fillId="3" borderId="41" xfId="13" applyFont="1" applyFill="1" applyBorder="1" applyAlignment="1"/>
    <xf numFmtId="164" fontId="35" fillId="3" borderId="4" xfId="13" applyFont="1" applyFill="1" applyBorder="1" applyAlignment="1"/>
    <xf numFmtId="0" fontId="0" fillId="0" borderId="11" xfId="0" applyBorder="1" applyAlignment="1"/>
    <xf numFmtId="0" fontId="34" fillId="3" borderId="0" xfId="0" applyFont="1" applyFill="1" applyAlignment="1">
      <alignment horizontal="right"/>
    </xf>
    <xf numFmtId="0" fontId="34" fillId="3" borderId="0" xfId="0" applyFont="1" applyFill="1" applyBorder="1" applyAlignment="1">
      <alignment horizontal="center"/>
    </xf>
    <xf numFmtId="164" fontId="35" fillId="3" borderId="32" xfId="13" applyFont="1" applyFill="1" applyBorder="1" applyAlignment="1"/>
    <xf numFmtId="164" fontId="35" fillId="3" borderId="3" xfId="13" applyFont="1" applyFill="1" applyBorder="1" applyAlignment="1"/>
    <xf numFmtId="0" fontId="0" fillId="3" borderId="36" xfId="0" applyFill="1" applyBorder="1" applyAlignment="1"/>
  </cellXfs>
  <cellStyles count="17">
    <cellStyle name="=C:\WINNT\SYSTEM32\COMMAND.COM 2 2" xfId="9"/>
    <cellStyle name="Comma" xfId="13" builtinId="3"/>
    <cellStyle name="Comma 2" xfId="4"/>
    <cellStyle name="Comma 2 2" xfId="5"/>
    <cellStyle name="Comma 5 2" xfId="11"/>
    <cellStyle name="Normal" xfId="0" builtinId="0"/>
    <cellStyle name="Normal 10 2" xfId="8"/>
    <cellStyle name="Normal 193" xfId="6"/>
    <cellStyle name="Normal 2 2" xfId="2"/>
    <cellStyle name="Normal 2 2 2 2" xfId="3"/>
    <cellStyle name="Normal 25" xfId="1"/>
    <cellStyle name="Normal 3" xfId="15"/>
    <cellStyle name="Normal 33" xfId="7"/>
    <cellStyle name="Normal 5 2" xfId="10"/>
    <cellStyle name="Normal_SEBI CLAUSE 41 3" xfId="16"/>
    <cellStyle name="Normal_Sheet1 2" xfId="14"/>
    <cellStyle name="Percent 2 2" xfId="12"/>
  </cellStyles>
  <dxfs count="0"/>
  <tableStyles count="0" defaultTableStyle="TableStyleMedium2" defaultPivotStyle="PivotStyleLight16"/>
  <colors>
    <mruColors>
      <color rgb="FFD9D4BD"/>
      <color rgb="FF808080"/>
      <color rgb="FFEAEAEA"/>
      <color rgb="FF000000"/>
      <color rgb="FF5F5F5F"/>
      <color rgb="FFD1CBC9"/>
      <color rgb="FFE5E2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2</xdr:col>
      <xdr:colOff>838200</xdr:colOff>
      <xdr:row>1027</xdr:row>
      <xdr:rowOff>0</xdr:rowOff>
    </xdr:from>
    <xdr:ext cx="194454" cy="255111"/>
    <xdr:sp macro="" textlink="">
      <xdr:nvSpPr>
        <xdr:cNvPr id="2" name="TextBox 1"/>
        <xdr:cNvSpPr txBox="1"/>
      </xdr:nvSpPr>
      <xdr:spPr>
        <a:xfrm>
          <a:off x="1609725" y="27298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571500</xdr:colOff>
      <xdr:row>1</xdr:row>
      <xdr:rowOff>57150</xdr:rowOff>
    </xdr:from>
    <xdr:to>
      <xdr:col>1</xdr:col>
      <xdr:colOff>1781175</xdr:colOff>
      <xdr:row>8</xdr:row>
      <xdr:rowOff>161925</xdr:rowOff>
    </xdr:to>
    <xdr:pic>
      <xdr:nvPicPr>
        <xdr:cNvPr id="5" name="Picture 1400"/>
        <xdr:cNvPicPr>
          <a:picLocks noChangeAspect="1" noChangeArrowheads="1"/>
        </xdr:cNvPicPr>
      </xdr:nvPicPr>
      <xdr:blipFill>
        <a:blip xmlns:r="http://schemas.openxmlformats.org/officeDocument/2006/relationships" r:embed="rId1"/>
        <a:srcRect/>
        <a:stretch>
          <a:fillRect/>
        </a:stretch>
      </xdr:blipFill>
      <xdr:spPr bwMode="auto">
        <a:xfrm>
          <a:off x="885825" y="247650"/>
          <a:ext cx="1209675" cy="16764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542339</xdr:colOff>
      <xdr:row>49</xdr:row>
      <xdr:rowOff>28575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857539" cy="93630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workbookViewId="0">
      <selection activeCell="G21" sqref="G21"/>
    </sheetView>
  </sheetViews>
  <sheetFormatPr defaultRowHeight="15" x14ac:dyDescent="0.25"/>
  <cols>
    <col min="2" max="2" width="51.7109375" customWidth="1"/>
    <col min="3" max="3" width="14" bestFit="1" customWidth="1"/>
    <col min="4" max="4" width="10.85546875" bestFit="1" customWidth="1"/>
    <col min="6" max="6" width="35.140625" customWidth="1"/>
    <col min="7" max="7" width="16.5703125" bestFit="1" customWidth="1"/>
    <col min="8" max="8" width="19.28515625" customWidth="1"/>
    <col min="9" max="9" width="13.85546875" customWidth="1"/>
    <col min="10" max="10" width="15.7109375" customWidth="1"/>
    <col min="11" max="11" width="15.7109375" bestFit="1" customWidth="1"/>
    <col min="12" max="12" width="12" customWidth="1"/>
    <col min="14" max="14" width="9.5703125" bestFit="1" customWidth="1"/>
  </cols>
  <sheetData>
    <row r="1" spans="1:14" ht="17.25" x14ac:dyDescent="0.25">
      <c r="A1" s="341" t="s">
        <v>1399</v>
      </c>
      <c r="B1" s="341"/>
      <c r="C1" s="341"/>
      <c r="D1" s="341"/>
      <c r="G1" s="88">
        <f>C5-C9</f>
        <v>26625.318604348693</v>
      </c>
      <c r="H1">
        <f>G1*27.82%</f>
        <v>7407.1636357298066</v>
      </c>
    </row>
    <row r="2" spans="1:14" x14ac:dyDescent="0.25">
      <c r="A2" s="146"/>
      <c r="B2" s="147"/>
      <c r="C2" s="148"/>
      <c r="D2" s="148"/>
    </row>
    <row r="3" spans="1:14" x14ac:dyDescent="0.25">
      <c r="A3" s="149" t="s">
        <v>1234</v>
      </c>
      <c r="B3" s="149" t="s">
        <v>0</v>
      </c>
      <c r="C3" s="150" t="s">
        <v>1235</v>
      </c>
      <c r="D3" s="150" t="s">
        <v>1236</v>
      </c>
      <c r="F3" t="s">
        <v>1244</v>
      </c>
    </row>
    <row r="4" spans="1:14" x14ac:dyDescent="0.25">
      <c r="A4" s="151"/>
      <c r="B4" s="152"/>
      <c r="C4" s="153"/>
      <c r="D4" s="153"/>
      <c r="F4" s="159"/>
      <c r="G4" s="159" t="s">
        <v>1245</v>
      </c>
      <c r="H4" s="159" t="s">
        <v>1246</v>
      </c>
      <c r="I4" s="159" t="s">
        <v>1247</v>
      </c>
      <c r="J4" s="159" t="s">
        <v>1248</v>
      </c>
      <c r="K4" s="159" t="s">
        <v>1249</v>
      </c>
      <c r="L4" s="159" t="s">
        <v>1250</v>
      </c>
    </row>
    <row r="5" spans="1:14" x14ac:dyDescent="0.25">
      <c r="A5" s="342">
        <v>1</v>
      </c>
      <c r="B5" s="152" t="s">
        <v>1239</v>
      </c>
      <c r="C5" s="163">
        <f>G18</f>
        <v>827051.89723165613</v>
      </c>
      <c r="D5" s="164"/>
      <c r="F5" s="159" t="s">
        <v>169</v>
      </c>
      <c r="G5" s="160">
        <v>9975339.2645870168</v>
      </c>
      <c r="H5" s="160">
        <v>1097287.3191045718</v>
      </c>
      <c r="I5" s="160">
        <v>-1003767.19</v>
      </c>
      <c r="J5" s="160">
        <v>10068859.39369159</v>
      </c>
      <c r="K5" s="160">
        <v>1341070.2058519318</v>
      </c>
      <c r="L5" s="160">
        <v>-243782.88674736</v>
      </c>
    </row>
    <row r="6" spans="1:14" x14ac:dyDescent="0.25">
      <c r="A6" s="343"/>
      <c r="B6" s="152" t="s">
        <v>1240</v>
      </c>
      <c r="C6" s="164"/>
      <c r="D6" s="164">
        <f>+C5</f>
        <v>827051.89723165613</v>
      </c>
      <c r="F6" s="159" t="s">
        <v>1165</v>
      </c>
      <c r="G6" s="160">
        <v>10068859.39369159</v>
      </c>
      <c r="H6" s="160">
        <v>1107574.533306075</v>
      </c>
      <c r="I6" s="160">
        <v>-1474293.58</v>
      </c>
      <c r="J6" s="160">
        <v>9702140.3469976652</v>
      </c>
      <c r="K6" s="160">
        <v>1241597.7816176976</v>
      </c>
      <c r="L6" s="160">
        <v>-134023.24831162253</v>
      </c>
      <c r="N6" s="88"/>
    </row>
    <row r="7" spans="1:14" x14ac:dyDescent="0.25">
      <c r="A7" s="344"/>
      <c r="B7" s="152" t="s">
        <v>1295</v>
      </c>
      <c r="C7" s="164"/>
      <c r="D7" s="164"/>
      <c r="F7" s="159" t="s">
        <v>1151</v>
      </c>
      <c r="G7" s="160">
        <v>9702140.3469976652</v>
      </c>
      <c r="H7" s="160">
        <v>1067235.4381697432</v>
      </c>
      <c r="I7" s="160">
        <v>-2553395.23</v>
      </c>
      <c r="J7" s="160">
        <v>8215980.5551674087</v>
      </c>
      <c r="K7" s="160">
        <v>1102735.8629755415</v>
      </c>
      <c r="L7" s="160">
        <f>K7-H7</f>
        <v>35500.424805798335</v>
      </c>
    </row>
    <row r="8" spans="1:14" x14ac:dyDescent="0.25">
      <c r="A8" s="154"/>
      <c r="B8" s="152"/>
      <c r="C8" s="164"/>
      <c r="D8" s="164"/>
      <c r="F8" s="159" t="s">
        <v>1251</v>
      </c>
      <c r="G8" s="160">
        <v>8215980.5551674087</v>
      </c>
      <c r="H8" s="160">
        <v>903757.86106841499</v>
      </c>
      <c r="I8" s="160">
        <v>-2485770.6800000002</v>
      </c>
      <c r="J8" s="160">
        <v>6633967.7362358235</v>
      </c>
      <c r="K8" s="160">
        <v>873944.31471919408</v>
      </c>
      <c r="L8" s="160">
        <v>29813.546349220909</v>
      </c>
    </row>
    <row r="9" spans="1:14" ht="15.75" x14ac:dyDescent="0.25">
      <c r="A9" s="342">
        <v>2</v>
      </c>
      <c r="B9" s="155" t="s">
        <v>66</v>
      </c>
      <c r="C9" s="163">
        <f>G15</f>
        <v>800426.57862730743</v>
      </c>
      <c r="D9" s="164"/>
      <c r="F9" s="159" t="s">
        <v>1252</v>
      </c>
      <c r="G9" s="160">
        <v>6633967.7362358235</v>
      </c>
      <c r="H9" s="160">
        <v>729736.45098594064</v>
      </c>
      <c r="I9" s="160">
        <v>-1269112.5900000001</v>
      </c>
      <c r="J9" s="160">
        <v>6094591.5972217638</v>
      </c>
      <c r="K9" s="160">
        <v>661865.18010356394</v>
      </c>
      <c r="L9" s="160">
        <v>67871.270882376703</v>
      </c>
    </row>
    <row r="10" spans="1:14" x14ac:dyDescent="0.25">
      <c r="A10" s="343"/>
      <c r="B10" s="152" t="s">
        <v>1242</v>
      </c>
      <c r="C10" s="164"/>
      <c r="D10" s="164">
        <f>+C9</f>
        <v>800426.57862730743</v>
      </c>
      <c r="F10" s="159" t="s">
        <v>1253</v>
      </c>
      <c r="G10" s="160">
        <v>6094591.5972217638</v>
      </c>
      <c r="H10" s="160">
        <v>670405.07569439407</v>
      </c>
      <c r="I10" s="160">
        <v>-2219176</v>
      </c>
      <c r="J10" s="160">
        <v>4545820.6729161581</v>
      </c>
      <c r="K10" s="160">
        <v>558673.97250183136</v>
      </c>
      <c r="L10" s="160">
        <v>111731.1031925627</v>
      </c>
    </row>
    <row r="11" spans="1:14" ht="30" x14ac:dyDescent="0.25">
      <c r="A11" s="344"/>
      <c r="B11" s="152" t="s">
        <v>1296</v>
      </c>
      <c r="C11" s="164"/>
      <c r="D11" s="164"/>
      <c r="F11" s="159" t="s">
        <v>1254</v>
      </c>
      <c r="G11" s="160">
        <v>4545820.6729161581</v>
      </c>
      <c r="H11" s="160">
        <v>500040.27402077737</v>
      </c>
      <c r="I11" s="160">
        <v>-2171954.0099999998</v>
      </c>
      <c r="J11" s="160">
        <v>2873906.9369369354</v>
      </c>
      <c r="K11" s="160">
        <v>386554.99117986136</v>
      </c>
      <c r="L11" s="160">
        <v>113485.28284091601</v>
      </c>
    </row>
    <row r="12" spans="1:14" x14ac:dyDescent="0.25">
      <c r="A12" s="154"/>
      <c r="B12" s="152"/>
      <c r="C12" s="164"/>
      <c r="D12" s="164"/>
      <c r="F12" s="159" t="s">
        <v>1255</v>
      </c>
      <c r="G12" s="160">
        <v>2873906.9369369354</v>
      </c>
      <c r="H12" s="160">
        <v>316129.76306306291</v>
      </c>
      <c r="I12" s="160">
        <v>-3190036.7</v>
      </c>
      <c r="J12" s="160">
        <v>0</v>
      </c>
      <c r="K12" s="160">
        <v>225724.40646336245</v>
      </c>
      <c r="L12" s="160">
        <v>90405.356599700463</v>
      </c>
    </row>
    <row r="13" spans="1:14" x14ac:dyDescent="0.25">
      <c r="A13" s="338">
        <v>3</v>
      </c>
      <c r="B13" s="156" t="s">
        <v>19</v>
      </c>
      <c r="C13" s="165">
        <v>130625</v>
      </c>
      <c r="D13" s="166"/>
      <c r="F13" s="159"/>
      <c r="G13" s="160">
        <v>58110606.503754355</v>
      </c>
      <c r="H13" s="160">
        <v>6392166.7154129799</v>
      </c>
      <c r="I13" s="160">
        <v>-16367505.98</v>
      </c>
      <c r="J13" s="160"/>
      <c r="K13" s="160">
        <v>6392166.7154129827</v>
      </c>
      <c r="L13" s="160">
        <v>-4.0745362639427185E-9</v>
      </c>
    </row>
    <row r="14" spans="1:14" x14ac:dyDescent="0.25">
      <c r="A14" s="339"/>
      <c r="B14" s="156" t="s">
        <v>1294</v>
      </c>
      <c r="C14" s="166"/>
      <c r="D14" s="165">
        <f>+C13</f>
        <v>130625</v>
      </c>
      <c r="G14" s="88"/>
      <c r="H14" s="88"/>
      <c r="I14" s="88"/>
      <c r="J14" s="88"/>
      <c r="K14" s="88"/>
      <c r="L14" s="88"/>
    </row>
    <row r="15" spans="1:14" ht="30" x14ac:dyDescent="0.25">
      <c r="A15" s="340"/>
      <c r="B15" s="157" t="s">
        <v>1416</v>
      </c>
      <c r="C15" s="166"/>
      <c r="D15" s="166"/>
      <c r="F15" t="s">
        <v>1237</v>
      </c>
      <c r="G15" s="88">
        <f>H7/4*3</f>
        <v>800426.57862730743</v>
      </c>
      <c r="H15" s="88"/>
      <c r="I15" s="88"/>
      <c r="J15" s="88"/>
      <c r="K15" s="88"/>
      <c r="L15" s="88"/>
    </row>
    <row r="16" spans="1:14" x14ac:dyDescent="0.25">
      <c r="A16" s="158"/>
      <c r="B16" s="157"/>
      <c r="C16" s="166"/>
      <c r="D16" s="166"/>
      <c r="F16" t="s">
        <v>1238</v>
      </c>
      <c r="G16" s="88"/>
      <c r="H16" s="88">
        <f>H7/4*3</f>
        <v>800426.57862730743</v>
      </c>
      <c r="I16" s="88"/>
      <c r="J16" s="88"/>
      <c r="K16" s="88"/>
      <c r="L16" s="88"/>
    </row>
    <row r="17" spans="1:12" x14ac:dyDescent="0.25">
      <c r="A17" s="338">
        <v>4</v>
      </c>
      <c r="B17" s="156" t="s">
        <v>19</v>
      </c>
      <c r="C17" s="165">
        <f>C13*27.82%</f>
        <v>36339.875</v>
      </c>
      <c r="D17" s="166"/>
      <c r="G17" s="88"/>
      <c r="H17" s="88"/>
      <c r="I17" s="88"/>
      <c r="J17" s="88"/>
      <c r="K17" s="88"/>
      <c r="L17" s="88">
        <f>L7/4*3</f>
        <v>26625.318604348751</v>
      </c>
    </row>
    <row r="18" spans="1:12" x14ac:dyDescent="0.25">
      <c r="A18" s="339"/>
      <c r="B18" s="156" t="s">
        <v>1241</v>
      </c>
      <c r="C18" s="166"/>
      <c r="D18" s="165">
        <f>+C17</f>
        <v>36339.875</v>
      </c>
      <c r="F18" t="s">
        <v>1256</v>
      </c>
      <c r="G18" s="88">
        <f>K7/4*3</f>
        <v>827051.89723165613</v>
      </c>
      <c r="H18" s="88"/>
      <c r="I18" s="88"/>
      <c r="J18" s="88"/>
      <c r="K18" s="88"/>
      <c r="L18" s="88"/>
    </row>
    <row r="19" spans="1:12" ht="30" x14ac:dyDescent="0.25">
      <c r="A19" s="340"/>
      <c r="B19" s="157" t="s">
        <v>1415</v>
      </c>
      <c r="C19" s="166"/>
      <c r="D19" s="166"/>
      <c r="F19" t="s">
        <v>1257</v>
      </c>
      <c r="G19" s="88"/>
      <c r="H19" s="88">
        <f>K7/4*3</f>
        <v>827051.89723165613</v>
      </c>
      <c r="I19" s="88"/>
      <c r="J19" s="88"/>
      <c r="K19" s="88"/>
      <c r="L19" s="88"/>
    </row>
    <row r="20" spans="1:12" x14ac:dyDescent="0.25">
      <c r="A20" s="158"/>
      <c r="B20" s="157"/>
      <c r="C20" s="166"/>
      <c r="D20" s="166"/>
      <c r="G20" s="88"/>
      <c r="H20" s="88"/>
      <c r="I20" s="88"/>
      <c r="J20" s="88"/>
      <c r="K20" s="88"/>
      <c r="L20" s="88"/>
    </row>
    <row r="21" spans="1:12" x14ac:dyDescent="0.25">
      <c r="A21" s="338">
        <v>5</v>
      </c>
      <c r="B21" s="156" t="s">
        <v>66</v>
      </c>
      <c r="C21" s="165">
        <f>G21</f>
        <v>26625.318604348693</v>
      </c>
      <c r="D21" s="166"/>
      <c r="G21" s="88">
        <f>G18-G15</f>
        <v>26625.318604348693</v>
      </c>
      <c r="H21" s="88"/>
      <c r="I21" s="88"/>
      <c r="J21" s="88"/>
      <c r="K21" s="88"/>
      <c r="L21" s="88"/>
    </row>
    <row r="22" spans="1:12" x14ac:dyDescent="0.25">
      <c r="A22" s="339"/>
      <c r="B22" s="156" t="s">
        <v>1241</v>
      </c>
      <c r="C22" s="166"/>
      <c r="D22" s="165">
        <f>+C21</f>
        <v>26625.318604348693</v>
      </c>
      <c r="G22" s="88"/>
      <c r="H22" s="88">
        <f>H19-H16</f>
        <v>26625.318604348693</v>
      </c>
      <c r="I22" s="88"/>
      <c r="J22" s="88"/>
      <c r="K22" s="88"/>
      <c r="L22" s="88"/>
    </row>
    <row r="23" spans="1:12" ht="45" x14ac:dyDescent="0.25">
      <c r="A23" s="340"/>
      <c r="B23" s="157" t="s">
        <v>1243</v>
      </c>
      <c r="C23" s="166"/>
      <c r="D23" s="166"/>
      <c r="I23" s="88"/>
      <c r="J23" s="88"/>
      <c r="K23" s="88"/>
      <c r="L23" s="88"/>
    </row>
    <row r="24" spans="1:12" x14ac:dyDescent="0.25">
      <c r="I24" s="88"/>
      <c r="J24" s="88"/>
      <c r="K24" s="88"/>
      <c r="L24" s="88"/>
    </row>
    <row r="25" spans="1:12" x14ac:dyDescent="0.25">
      <c r="E25" s="88"/>
      <c r="I25" s="88"/>
      <c r="J25" s="88"/>
      <c r="K25" s="88"/>
      <c r="L25" s="88"/>
    </row>
    <row r="26" spans="1:12" x14ac:dyDescent="0.25">
      <c r="I26" s="88"/>
      <c r="J26" s="88"/>
      <c r="K26" s="88"/>
      <c r="L26" s="88"/>
    </row>
  </sheetData>
  <mergeCells count="6">
    <mergeCell ref="A21:A23"/>
    <mergeCell ref="A1:D1"/>
    <mergeCell ref="A5:A7"/>
    <mergeCell ref="A9:A11"/>
    <mergeCell ref="A13:A15"/>
    <mergeCell ref="A17:A19"/>
  </mergeCells>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workbookViewId="0">
      <selection activeCell="H17" sqref="H17"/>
    </sheetView>
  </sheetViews>
  <sheetFormatPr defaultRowHeight="15" x14ac:dyDescent="0.25"/>
  <cols>
    <col min="1" max="1" width="9.5703125" bestFit="1" customWidth="1"/>
    <col min="2" max="2" width="29.140625" bestFit="1" customWidth="1"/>
    <col min="3" max="3" width="16.7109375" customWidth="1"/>
    <col min="4" max="4" width="14" bestFit="1" customWidth="1"/>
    <col min="5" max="5" width="16.85546875" customWidth="1"/>
    <col min="6" max="6" width="16.140625" customWidth="1"/>
    <col min="7" max="7" width="16.42578125" customWidth="1"/>
    <col min="8" max="8" width="12.28515625" customWidth="1"/>
    <col min="9" max="9" width="16.28515625" customWidth="1"/>
    <col min="10" max="10" width="17.28515625" customWidth="1"/>
    <col min="11" max="11" width="17.85546875" customWidth="1"/>
    <col min="12" max="12" width="15.7109375" customWidth="1"/>
  </cols>
  <sheetData>
    <row r="1" spans="1:12" ht="26.25" x14ac:dyDescent="0.4">
      <c r="A1" s="347" t="s">
        <v>1285</v>
      </c>
      <c r="B1" s="347"/>
      <c r="C1" s="347"/>
      <c r="D1" s="347"/>
      <c r="E1" s="347"/>
      <c r="F1" s="347"/>
      <c r="G1" s="347"/>
      <c r="H1" s="347"/>
      <c r="I1" s="347"/>
      <c r="J1" s="347"/>
      <c r="K1" s="347"/>
      <c r="L1" s="347"/>
    </row>
    <row r="2" spans="1:12" ht="18.75" thickBot="1" x14ac:dyDescent="0.3">
      <c r="A2" s="348" t="s">
        <v>20</v>
      </c>
      <c r="B2" s="350" t="s">
        <v>21</v>
      </c>
      <c r="C2" s="353" t="s">
        <v>22</v>
      </c>
      <c r="D2" s="354"/>
      <c r="E2" s="354"/>
      <c r="F2" s="355"/>
      <c r="G2" s="356" t="s">
        <v>23</v>
      </c>
      <c r="H2" s="357"/>
      <c r="I2" s="357"/>
      <c r="J2" s="358"/>
      <c r="K2" s="359" t="s">
        <v>1286</v>
      </c>
      <c r="L2" s="359" t="s">
        <v>1287</v>
      </c>
    </row>
    <row r="3" spans="1:12" x14ac:dyDescent="0.25">
      <c r="A3" s="348"/>
      <c r="B3" s="351"/>
      <c r="C3" s="360" t="s">
        <v>24</v>
      </c>
      <c r="D3" s="360" t="s">
        <v>25</v>
      </c>
      <c r="E3" s="360" t="s">
        <v>26</v>
      </c>
      <c r="F3" s="360" t="s">
        <v>1288</v>
      </c>
      <c r="G3" s="360" t="s">
        <v>27</v>
      </c>
      <c r="H3" s="360" t="s">
        <v>28</v>
      </c>
      <c r="I3" s="360" t="s">
        <v>26</v>
      </c>
      <c r="J3" s="360" t="s">
        <v>1288</v>
      </c>
      <c r="K3" s="351"/>
      <c r="L3" s="351"/>
    </row>
    <row r="4" spans="1:12" x14ac:dyDescent="0.25">
      <c r="A4" s="348"/>
      <c r="B4" s="351"/>
      <c r="C4" s="351"/>
      <c r="D4" s="351"/>
      <c r="E4" s="351"/>
      <c r="F4" s="351"/>
      <c r="G4" s="351"/>
      <c r="H4" s="351"/>
      <c r="I4" s="351"/>
      <c r="J4" s="351"/>
      <c r="K4" s="351"/>
      <c r="L4" s="351"/>
    </row>
    <row r="5" spans="1:12" ht="41.25" customHeight="1" x14ac:dyDescent="0.25">
      <c r="A5" s="349"/>
      <c r="B5" s="352"/>
      <c r="C5" s="352"/>
      <c r="D5" s="352"/>
      <c r="E5" s="352"/>
      <c r="F5" s="352"/>
      <c r="G5" s="352"/>
      <c r="H5" s="352"/>
      <c r="I5" s="352"/>
      <c r="J5" s="352"/>
      <c r="K5" s="352"/>
      <c r="L5" s="352"/>
    </row>
    <row r="6" spans="1:12" ht="18" x14ac:dyDescent="0.25">
      <c r="A6" s="187">
        <v>1</v>
      </c>
      <c r="B6" s="188" t="s">
        <v>29</v>
      </c>
      <c r="C6" s="70">
        <v>730705</v>
      </c>
      <c r="D6" s="71">
        <v>0</v>
      </c>
      <c r="E6" s="71">
        <v>0</v>
      </c>
      <c r="F6" s="71">
        <f t="shared" ref="F6:F16" si="0">C6+D6-E6</f>
        <v>730705</v>
      </c>
      <c r="G6" s="72">
        <v>0</v>
      </c>
      <c r="H6" s="73">
        <v>0</v>
      </c>
      <c r="I6" s="74">
        <v>0</v>
      </c>
      <c r="J6" s="75">
        <f t="shared" ref="J6:J16" si="1">G6+H6-I6</f>
        <v>0</v>
      </c>
      <c r="K6" s="75">
        <f t="shared" ref="K6:K14" si="2">F6-J6</f>
        <v>730705</v>
      </c>
      <c r="L6" s="72">
        <f t="shared" ref="L6:L16" si="3">C6-G6</f>
        <v>730705</v>
      </c>
    </row>
    <row r="7" spans="1:12" ht="18" x14ac:dyDescent="0.25">
      <c r="A7" s="189">
        <v>2</v>
      </c>
      <c r="B7" s="190" t="s">
        <v>30</v>
      </c>
      <c r="C7" s="70">
        <v>21085417</v>
      </c>
      <c r="D7" s="76">
        <v>0</v>
      </c>
      <c r="E7" s="71">
        <v>0</v>
      </c>
      <c r="F7" s="71">
        <f>C7+D7-E7</f>
        <v>21085417</v>
      </c>
      <c r="G7" s="75">
        <v>7975694</v>
      </c>
      <c r="H7" s="73">
        <v>334230.5</v>
      </c>
      <c r="I7" s="71">
        <v>0</v>
      </c>
      <c r="J7" s="75">
        <f>G7+H7-I7</f>
        <v>8309924.5</v>
      </c>
      <c r="K7" s="75">
        <f>F7-J7</f>
        <v>12775492.5</v>
      </c>
      <c r="L7" s="75">
        <f>C7-G7</f>
        <v>13109723</v>
      </c>
    </row>
    <row r="8" spans="1:12" ht="18" x14ac:dyDescent="0.25">
      <c r="A8" s="189">
        <v>3</v>
      </c>
      <c r="B8" s="190" t="s">
        <v>31</v>
      </c>
      <c r="C8" s="70">
        <v>0</v>
      </c>
      <c r="D8" s="76">
        <f>10081500+1200000</f>
        <v>11281500</v>
      </c>
      <c r="E8" s="71">
        <v>0</v>
      </c>
      <c r="F8" s="71">
        <f>C8+D8-E8</f>
        <v>11281500</v>
      </c>
      <c r="G8" s="75">
        <v>0</v>
      </c>
      <c r="H8" s="73">
        <v>178623.75</v>
      </c>
      <c r="I8" s="71">
        <v>0</v>
      </c>
      <c r="J8" s="75">
        <f>G8+H8-I8</f>
        <v>178623.75</v>
      </c>
      <c r="K8" s="75">
        <f>F8-J8</f>
        <v>11102876.25</v>
      </c>
      <c r="L8" s="75">
        <f>C8-G8</f>
        <v>0</v>
      </c>
    </row>
    <row r="9" spans="1:12" ht="18" x14ac:dyDescent="0.25">
      <c r="A9" s="189">
        <v>3</v>
      </c>
      <c r="B9" s="190" t="s">
        <v>32</v>
      </c>
      <c r="C9" s="77">
        <v>18456280</v>
      </c>
      <c r="D9" s="76">
        <v>250000</v>
      </c>
      <c r="E9" s="71">
        <v>0</v>
      </c>
      <c r="F9" s="71">
        <f t="shared" si="0"/>
        <v>18706280</v>
      </c>
      <c r="G9" s="78">
        <v>5598645</v>
      </c>
      <c r="H9" s="73">
        <v>616794.5</v>
      </c>
      <c r="I9" s="71">
        <v>0</v>
      </c>
      <c r="J9" s="75">
        <f t="shared" si="1"/>
        <v>6215439.5</v>
      </c>
      <c r="K9" s="75">
        <f t="shared" si="2"/>
        <v>12490840.5</v>
      </c>
      <c r="L9" s="75">
        <f t="shared" si="3"/>
        <v>12857635</v>
      </c>
    </row>
    <row r="10" spans="1:12" ht="18" x14ac:dyDescent="0.25">
      <c r="A10" s="191">
        <v>4</v>
      </c>
      <c r="B10" s="192" t="s">
        <v>33</v>
      </c>
      <c r="C10" s="70">
        <v>1309201</v>
      </c>
      <c r="D10" s="76">
        <v>0</v>
      </c>
      <c r="E10" s="74">
        <v>0</v>
      </c>
      <c r="F10" s="71">
        <f t="shared" si="0"/>
        <v>1309201</v>
      </c>
      <c r="G10" s="75">
        <v>593811</v>
      </c>
      <c r="H10" s="73">
        <v>71743.5</v>
      </c>
      <c r="I10" s="74">
        <v>0</v>
      </c>
      <c r="J10" s="75">
        <f t="shared" si="1"/>
        <v>665554.5</v>
      </c>
      <c r="K10" s="75">
        <f>F10-J10</f>
        <v>643646.5</v>
      </c>
      <c r="L10" s="75">
        <f t="shared" si="3"/>
        <v>715390</v>
      </c>
    </row>
    <row r="11" spans="1:12" ht="18" x14ac:dyDescent="0.25">
      <c r="A11" s="189">
        <v>6</v>
      </c>
      <c r="B11" s="190" t="s">
        <v>34</v>
      </c>
      <c r="C11" s="70">
        <v>5873318</v>
      </c>
      <c r="D11" s="76">
        <v>143138</v>
      </c>
      <c r="E11" s="71">
        <v>0</v>
      </c>
      <c r="F11" s="71">
        <f t="shared" si="0"/>
        <v>6016456</v>
      </c>
      <c r="G11" s="75">
        <v>2282351</v>
      </c>
      <c r="H11" s="73">
        <v>323642.5</v>
      </c>
      <c r="I11" s="71">
        <v>0</v>
      </c>
      <c r="J11" s="75">
        <f t="shared" si="1"/>
        <v>2605993.5</v>
      </c>
      <c r="K11" s="75">
        <f t="shared" si="2"/>
        <v>3410462.5</v>
      </c>
      <c r="L11" s="75">
        <f t="shared" si="3"/>
        <v>3590967</v>
      </c>
    </row>
    <row r="12" spans="1:12" ht="18" x14ac:dyDescent="0.25">
      <c r="A12" s="189">
        <v>7</v>
      </c>
      <c r="B12" s="193" t="s">
        <v>35</v>
      </c>
      <c r="C12" s="79">
        <v>367914</v>
      </c>
      <c r="D12" s="76">
        <v>15900</v>
      </c>
      <c r="E12" s="80">
        <v>0</v>
      </c>
      <c r="F12" s="71">
        <f t="shared" si="0"/>
        <v>383814</v>
      </c>
      <c r="G12" s="75">
        <v>148554</v>
      </c>
      <c r="H12" s="73">
        <v>27951</v>
      </c>
      <c r="I12" s="81">
        <v>0</v>
      </c>
      <c r="J12" s="75">
        <f t="shared" si="1"/>
        <v>176505</v>
      </c>
      <c r="K12" s="75">
        <f>F12-J12</f>
        <v>207309</v>
      </c>
      <c r="L12" s="75">
        <f t="shared" si="3"/>
        <v>219360</v>
      </c>
    </row>
    <row r="13" spans="1:12" ht="18" x14ac:dyDescent="0.25">
      <c r="A13" s="189">
        <v>9</v>
      </c>
      <c r="B13" s="193" t="s">
        <v>36</v>
      </c>
      <c r="C13" s="79">
        <v>121232</v>
      </c>
      <c r="D13" s="76">
        <v>0</v>
      </c>
      <c r="E13" s="71">
        <v>0</v>
      </c>
      <c r="F13" s="71">
        <f t="shared" si="0"/>
        <v>121232</v>
      </c>
      <c r="G13" s="75">
        <v>7381</v>
      </c>
      <c r="H13" s="73">
        <v>3691</v>
      </c>
      <c r="I13" s="71">
        <v>0</v>
      </c>
      <c r="J13" s="75">
        <f t="shared" si="1"/>
        <v>11072</v>
      </c>
      <c r="K13" s="75">
        <f t="shared" si="2"/>
        <v>110160</v>
      </c>
      <c r="L13" s="75">
        <f t="shared" si="3"/>
        <v>113851</v>
      </c>
    </row>
    <row r="14" spans="1:12" ht="18" x14ac:dyDescent="0.25">
      <c r="A14" s="189">
        <v>10</v>
      </c>
      <c r="B14" s="194" t="s">
        <v>37</v>
      </c>
      <c r="C14" s="70">
        <v>1324624</v>
      </c>
      <c r="D14" s="76">
        <v>0</v>
      </c>
      <c r="E14" s="71">
        <v>0</v>
      </c>
      <c r="F14" s="71">
        <f t="shared" si="0"/>
        <v>1324624</v>
      </c>
      <c r="G14" s="75">
        <v>675396</v>
      </c>
      <c r="H14" s="73">
        <v>51560</v>
      </c>
      <c r="I14" s="71">
        <v>0</v>
      </c>
      <c r="J14" s="75">
        <f t="shared" si="1"/>
        <v>726956</v>
      </c>
      <c r="K14" s="75">
        <f t="shared" si="2"/>
        <v>597668</v>
      </c>
      <c r="L14" s="75">
        <f t="shared" si="3"/>
        <v>649228</v>
      </c>
    </row>
    <row r="15" spans="1:12" ht="18" x14ac:dyDescent="0.25">
      <c r="A15" s="189">
        <v>11</v>
      </c>
      <c r="B15" s="193" t="s">
        <v>38</v>
      </c>
      <c r="C15" s="79">
        <v>1689823</v>
      </c>
      <c r="D15" s="76">
        <v>0</v>
      </c>
      <c r="E15" s="71">
        <v>0</v>
      </c>
      <c r="F15" s="71">
        <f t="shared" si="0"/>
        <v>1689823</v>
      </c>
      <c r="G15" s="82">
        <v>1213177</v>
      </c>
      <c r="H15" s="73">
        <v>141229.5</v>
      </c>
      <c r="I15" s="71">
        <v>0</v>
      </c>
      <c r="J15" s="75">
        <f t="shared" si="1"/>
        <v>1354406.5</v>
      </c>
      <c r="K15" s="75">
        <f>F15-J15</f>
        <v>335416.5</v>
      </c>
      <c r="L15" s="75">
        <f t="shared" si="3"/>
        <v>476646</v>
      </c>
    </row>
    <row r="16" spans="1:12" ht="18" x14ac:dyDescent="0.25">
      <c r="A16" s="189">
        <v>12</v>
      </c>
      <c r="B16" s="193" t="s">
        <v>39</v>
      </c>
      <c r="C16" s="79">
        <v>84219</v>
      </c>
      <c r="D16" s="76">
        <v>128520</v>
      </c>
      <c r="E16" s="71">
        <v>0</v>
      </c>
      <c r="F16" s="71">
        <f t="shared" si="0"/>
        <v>212739</v>
      </c>
      <c r="G16" s="83">
        <v>35240</v>
      </c>
      <c r="H16" s="73">
        <v>26054.5</v>
      </c>
      <c r="I16" s="71">
        <v>0</v>
      </c>
      <c r="J16" s="75">
        <f t="shared" si="1"/>
        <v>61294.5</v>
      </c>
      <c r="K16" s="75">
        <f>F16-J16</f>
        <v>151444.5</v>
      </c>
      <c r="L16" s="75">
        <f t="shared" si="3"/>
        <v>48979</v>
      </c>
    </row>
    <row r="17" spans="1:12" ht="18" x14ac:dyDescent="0.25">
      <c r="A17" s="345" t="s">
        <v>40</v>
      </c>
      <c r="B17" s="346"/>
      <c r="C17" s="84">
        <f t="shared" ref="C17:L17" si="4">SUM(C6:C16)</f>
        <v>51042733</v>
      </c>
      <c r="D17" s="84">
        <f t="shared" si="4"/>
        <v>11819058</v>
      </c>
      <c r="E17" s="84">
        <f t="shared" si="4"/>
        <v>0</v>
      </c>
      <c r="F17" s="84">
        <f t="shared" si="4"/>
        <v>62861791</v>
      </c>
      <c r="G17" s="84">
        <f t="shared" si="4"/>
        <v>18530249</v>
      </c>
      <c r="H17" s="84">
        <f t="shared" si="4"/>
        <v>1775520.75</v>
      </c>
      <c r="I17" s="84">
        <f t="shared" si="4"/>
        <v>0</v>
      </c>
      <c r="J17" s="84">
        <f t="shared" si="4"/>
        <v>20305769.75</v>
      </c>
      <c r="K17" s="84">
        <f t="shared" si="4"/>
        <v>42556021.25</v>
      </c>
      <c r="L17" s="84">
        <f t="shared" si="4"/>
        <v>32512484</v>
      </c>
    </row>
  </sheetData>
  <mergeCells count="16">
    <mergeCell ref="A17:B17"/>
    <mergeCell ref="A1:L1"/>
    <mergeCell ref="A2:A5"/>
    <mergeCell ref="B2:B5"/>
    <mergeCell ref="C2:F2"/>
    <mergeCell ref="G2:J2"/>
    <mergeCell ref="K2:K5"/>
    <mergeCell ref="L2:L5"/>
    <mergeCell ref="C3:C5"/>
    <mergeCell ref="D3:D5"/>
    <mergeCell ref="E3:E5"/>
    <mergeCell ref="F3:F5"/>
    <mergeCell ref="G3:G5"/>
    <mergeCell ref="H3:H5"/>
    <mergeCell ref="I3:I5"/>
    <mergeCell ref="J3:J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20"/>
  <sheetViews>
    <sheetView topLeftCell="A1282" zoomScale="98" zoomScaleNormal="98" workbookViewId="0">
      <selection activeCell="E1302" sqref="E1302"/>
    </sheetView>
  </sheetViews>
  <sheetFormatPr defaultRowHeight="15" x14ac:dyDescent="0.25"/>
  <cols>
    <col min="1" max="1" width="4" customWidth="1"/>
    <col min="2" max="2" width="7.5703125" customWidth="1"/>
    <col min="3" max="3" width="53" customWidth="1"/>
    <col min="4" max="4" width="15.85546875" customWidth="1"/>
    <col min="5" max="5" width="16.7109375" customWidth="1"/>
    <col min="6" max="6" width="4.7109375" customWidth="1"/>
    <col min="7" max="7" width="19.28515625" customWidth="1"/>
    <col min="9" max="9" width="14.42578125" customWidth="1"/>
    <col min="10" max="10" width="15.140625" customWidth="1"/>
    <col min="11" max="11" width="10.7109375" bestFit="1" customWidth="1"/>
  </cols>
  <sheetData>
    <row r="1" spans="1:10" ht="18" x14ac:dyDescent="0.25">
      <c r="A1" s="3"/>
      <c r="B1" s="392" t="s">
        <v>1151</v>
      </c>
      <c r="C1" s="392"/>
      <c r="D1" s="392"/>
      <c r="E1" s="392"/>
      <c r="F1" s="392"/>
      <c r="G1" s="392"/>
    </row>
    <row r="2" spans="1:10" ht="16.5" x14ac:dyDescent="0.25">
      <c r="A2" s="3"/>
      <c r="B2" s="32"/>
      <c r="C2" s="32"/>
      <c r="D2" s="32"/>
      <c r="E2" s="32"/>
      <c r="F2" s="32"/>
      <c r="G2" s="32"/>
    </row>
    <row r="3" spans="1:10" ht="16.5" x14ac:dyDescent="0.25">
      <c r="A3" s="3"/>
      <c r="B3" s="393" t="s">
        <v>1379</v>
      </c>
      <c r="C3" s="394"/>
      <c r="D3" s="394"/>
      <c r="E3" s="394"/>
      <c r="F3" s="394"/>
      <c r="G3" s="394"/>
    </row>
    <row r="4" spans="1:10" ht="16.5" x14ac:dyDescent="0.25">
      <c r="A4" s="3"/>
      <c r="B4" s="32"/>
      <c r="C4" s="32"/>
      <c r="D4" s="32"/>
      <c r="E4" s="33"/>
      <c r="F4" s="32"/>
      <c r="G4" s="32"/>
    </row>
    <row r="5" spans="1:10" s="87" customFormat="1" ht="16.5" x14ac:dyDescent="0.25">
      <c r="A5" s="3"/>
      <c r="B5" s="32"/>
      <c r="C5" s="32"/>
      <c r="D5" s="32"/>
      <c r="E5" s="86" t="s">
        <v>124</v>
      </c>
      <c r="F5" s="9"/>
      <c r="G5" s="86" t="s">
        <v>124</v>
      </c>
    </row>
    <row r="6" spans="1:10" s="87" customFormat="1" ht="16.5" x14ac:dyDescent="0.25">
      <c r="A6" s="3"/>
      <c r="B6" s="32"/>
      <c r="C6" s="32"/>
      <c r="D6" s="32"/>
      <c r="E6" s="10" t="s">
        <v>1380</v>
      </c>
      <c r="F6" s="9"/>
      <c r="G6" s="10" t="s">
        <v>1381</v>
      </c>
    </row>
    <row r="7" spans="1:10" s="87" customFormat="1" ht="16.5" x14ac:dyDescent="0.25">
      <c r="A7" s="3"/>
      <c r="B7" s="32"/>
      <c r="C7" s="32"/>
      <c r="D7" s="32"/>
      <c r="E7" s="86" t="s">
        <v>125</v>
      </c>
      <c r="F7" s="9"/>
      <c r="G7" s="86" t="s">
        <v>125</v>
      </c>
    </row>
    <row r="8" spans="1:10" s="119" customFormat="1" ht="16.5" x14ac:dyDescent="0.25">
      <c r="A8" s="3"/>
      <c r="B8" s="32"/>
      <c r="C8" s="32"/>
      <c r="D8" s="32"/>
      <c r="E8" s="120"/>
      <c r="F8" s="9"/>
      <c r="G8" s="120"/>
    </row>
    <row r="9" spans="1:10" s="119" customFormat="1" ht="16.5" x14ac:dyDescent="0.25">
      <c r="A9" s="3"/>
      <c r="B9" s="374" t="s">
        <v>65</v>
      </c>
      <c r="C9" s="375"/>
      <c r="D9" s="376"/>
      <c r="E9" s="387" t="s">
        <v>1210</v>
      </c>
      <c r="F9" s="388"/>
      <c r="G9" s="389"/>
    </row>
    <row r="10" spans="1:10" s="119" customFormat="1" ht="15.75" x14ac:dyDescent="0.25">
      <c r="A10" s="3"/>
      <c r="B10" s="3" t="s">
        <v>132</v>
      </c>
      <c r="C10" s="3"/>
      <c r="D10" s="3"/>
      <c r="E10" s="90">
        <v>135000000</v>
      </c>
      <c r="F10" s="113"/>
      <c r="G10" s="90">
        <v>135000000</v>
      </c>
    </row>
    <row r="11" spans="1:10" s="119" customFormat="1" ht="15.75" x14ac:dyDescent="0.25">
      <c r="A11" s="3"/>
      <c r="B11" s="3"/>
      <c r="C11" s="3"/>
      <c r="D11" s="3"/>
      <c r="E11" s="3"/>
      <c r="F11" s="3"/>
      <c r="G11" s="3"/>
    </row>
    <row r="12" spans="1:10" s="119" customFormat="1" ht="16.5" x14ac:dyDescent="0.25">
      <c r="A12" s="3"/>
      <c r="B12" s="396" t="s">
        <v>1152</v>
      </c>
      <c r="C12" s="396"/>
      <c r="D12" s="396"/>
      <c r="E12" s="397"/>
      <c r="F12" s="397"/>
      <c r="G12" s="397"/>
    </row>
    <row r="13" spans="1:10" s="119" customFormat="1" ht="16.5" x14ac:dyDescent="0.25">
      <c r="A13" s="3"/>
      <c r="B13" s="3" t="s">
        <v>133</v>
      </c>
      <c r="C13" s="32"/>
      <c r="D13" s="32"/>
      <c r="E13" s="90">
        <v>43002000</v>
      </c>
      <c r="F13" s="3"/>
      <c r="G13" s="90">
        <v>43002000</v>
      </c>
    </row>
    <row r="14" spans="1:10" s="119" customFormat="1" ht="16.5" x14ac:dyDescent="0.25">
      <c r="A14" s="3"/>
      <c r="B14" s="32"/>
      <c r="C14" s="32"/>
      <c r="D14" s="32"/>
      <c r="E14" s="120"/>
      <c r="F14" s="9"/>
      <c r="G14" s="120"/>
    </row>
    <row r="15" spans="1:10" s="87" customFormat="1" ht="16.5" x14ac:dyDescent="0.25">
      <c r="A15" s="3"/>
      <c r="B15" s="395" t="s">
        <v>134</v>
      </c>
      <c r="C15" s="395"/>
      <c r="D15" s="395"/>
      <c r="E15" s="370" t="s">
        <v>1153</v>
      </c>
      <c r="F15" s="370"/>
      <c r="G15" s="370"/>
    </row>
    <row r="16" spans="1:10" s="87" customFormat="1" ht="15.75" x14ac:dyDescent="0.25">
      <c r="A16" s="3"/>
      <c r="B16" s="3" t="s">
        <v>1227</v>
      </c>
      <c r="C16" s="3"/>
      <c r="D16" s="3"/>
      <c r="E16" s="90">
        <v>12711873.27</v>
      </c>
      <c r="F16" s="3"/>
      <c r="G16" s="90">
        <v>13292826.550000001</v>
      </c>
      <c r="J16" s="91"/>
    </row>
    <row r="17" spans="1:7" s="87" customFormat="1" ht="16.5" x14ac:dyDescent="0.25">
      <c r="A17" s="3"/>
      <c r="B17" s="32"/>
      <c r="C17" s="32"/>
      <c r="D17" s="32"/>
      <c r="E17" s="33"/>
      <c r="F17" s="32"/>
      <c r="G17" s="32"/>
    </row>
    <row r="18" spans="1:7" ht="15.75" x14ac:dyDescent="0.25">
      <c r="A18" s="4"/>
      <c r="B18" s="395" t="s">
        <v>135</v>
      </c>
      <c r="C18" s="395"/>
      <c r="D18" s="395"/>
      <c r="E18" s="364" t="s">
        <v>143</v>
      </c>
      <c r="F18" s="372"/>
      <c r="G18" s="373"/>
    </row>
    <row r="19" spans="1:7" ht="15.75" x14ac:dyDescent="0.25">
      <c r="A19" s="4"/>
      <c r="B19" s="380" t="s">
        <v>144</v>
      </c>
      <c r="C19" s="381"/>
      <c r="D19" s="381"/>
      <c r="E19" s="381"/>
      <c r="F19" s="381"/>
      <c r="G19" s="382"/>
    </row>
    <row r="20" spans="1:7" ht="15.75" x14ac:dyDescent="0.25">
      <c r="A20" s="4"/>
      <c r="B20" s="34" t="s">
        <v>145</v>
      </c>
      <c r="C20" s="35" t="s">
        <v>146</v>
      </c>
      <c r="D20" s="4"/>
      <c r="E20" s="36" t="s">
        <v>147</v>
      </c>
      <c r="F20" s="25"/>
      <c r="G20" s="36" t="s">
        <v>147</v>
      </c>
    </row>
    <row r="21" spans="1:7" ht="15.75" x14ac:dyDescent="0.25">
      <c r="A21" s="4"/>
      <c r="B21" s="14">
        <v>1</v>
      </c>
      <c r="C21" s="37" t="s">
        <v>148</v>
      </c>
      <c r="D21" s="4"/>
      <c r="E21" s="23">
        <v>468795.46</v>
      </c>
      <c r="F21" s="25"/>
      <c r="G21" s="23">
        <v>468795.46</v>
      </c>
    </row>
    <row r="22" spans="1:7" ht="15.75" x14ac:dyDescent="0.25">
      <c r="A22" s="4"/>
      <c r="B22" s="14">
        <v>2</v>
      </c>
      <c r="C22" s="37" t="s">
        <v>149</v>
      </c>
      <c r="D22" s="4"/>
      <c r="E22" s="23">
        <v>1082737.49</v>
      </c>
      <c r="F22" s="25"/>
      <c r="G22" s="23">
        <v>1082737.49</v>
      </c>
    </row>
    <row r="23" spans="1:7" ht="15.75" x14ac:dyDescent="0.25">
      <c r="A23" s="4"/>
      <c r="B23" s="14">
        <v>3</v>
      </c>
      <c r="C23" s="37" t="s">
        <v>150</v>
      </c>
      <c r="D23" s="4"/>
      <c r="E23" s="23">
        <v>1092519.1399999999</v>
      </c>
      <c r="F23" s="25"/>
      <c r="G23" s="23">
        <v>1092519.1399999999</v>
      </c>
    </row>
    <row r="24" spans="1:7" ht="15.75" x14ac:dyDescent="0.25">
      <c r="A24" s="4"/>
      <c r="B24" s="14">
        <v>4</v>
      </c>
      <c r="C24" s="37" t="s">
        <v>151</v>
      </c>
      <c r="D24" s="4"/>
      <c r="E24" s="23">
        <v>1042628.18</v>
      </c>
      <c r="F24" s="25"/>
      <c r="G24" s="23">
        <v>1042628.18</v>
      </c>
    </row>
    <row r="25" spans="1:7" ht="15.75" x14ac:dyDescent="0.25">
      <c r="A25" s="4"/>
      <c r="B25" s="14">
        <v>5</v>
      </c>
      <c r="C25" s="37" t="s">
        <v>152</v>
      </c>
      <c r="D25" s="4"/>
      <c r="E25" s="23">
        <v>965380.61</v>
      </c>
      <c r="F25" s="25"/>
      <c r="G25" s="23">
        <v>965380.61</v>
      </c>
    </row>
    <row r="26" spans="1:7" ht="15.75" x14ac:dyDescent="0.25">
      <c r="A26" s="4"/>
      <c r="B26" s="14">
        <v>6</v>
      </c>
      <c r="C26" s="37" t="s">
        <v>153</v>
      </c>
      <c r="D26" s="4"/>
      <c r="E26" s="23">
        <v>1081405.46</v>
      </c>
      <c r="F26" s="25"/>
      <c r="G26" s="23">
        <v>1081405.46</v>
      </c>
    </row>
    <row r="27" spans="1:7" ht="15.75" x14ac:dyDescent="0.25">
      <c r="A27" s="4"/>
      <c r="B27" s="14">
        <v>7</v>
      </c>
      <c r="C27" s="37" t="s">
        <v>154</v>
      </c>
      <c r="D27" s="4"/>
      <c r="E27" s="23">
        <f>1003768.42+0.38</f>
        <v>1003768.8</v>
      </c>
      <c r="F27" s="25"/>
      <c r="G27" s="23">
        <f>1003768.42+0.38</f>
        <v>1003768.8</v>
      </c>
    </row>
    <row r="28" spans="1:7" ht="15.75" x14ac:dyDescent="0.25">
      <c r="A28" s="4"/>
      <c r="B28" s="14">
        <v>8</v>
      </c>
      <c r="C28" s="37" t="s">
        <v>155</v>
      </c>
      <c r="D28" s="4"/>
      <c r="E28" s="23">
        <v>1474293.39</v>
      </c>
      <c r="F28" s="25"/>
      <c r="G28" s="23">
        <v>1474293.39</v>
      </c>
    </row>
    <row r="29" spans="1:7" ht="15.75" x14ac:dyDescent="0.25">
      <c r="A29" s="4"/>
      <c r="B29" s="14">
        <v>9</v>
      </c>
      <c r="C29" s="37" t="s">
        <v>156</v>
      </c>
      <c r="D29" s="4"/>
      <c r="E29" s="23">
        <v>2553395.23</v>
      </c>
      <c r="F29" s="25"/>
      <c r="G29" s="23">
        <v>2553395.23</v>
      </c>
    </row>
    <row r="30" spans="1:7" ht="15.75" x14ac:dyDescent="0.25">
      <c r="A30" s="4"/>
      <c r="B30" s="14">
        <v>10</v>
      </c>
      <c r="C30" s="37" t="s">
        <v>157</v>
      </c>
      <c r="D30" s="4"/>
      <c r="E30" s="23">
        <v>2485770.6800000002</v>
      </c>
      <c r="F30" s="25"/>
      <c r="G30" s="23">
        <v>2485770.6800000002</v>
      </c>
    </row>
    <row r="31" spans="1:7" ht="15.75" x14ac:dyDescent="0.25">
      <c r="A31" s="4"/>
      <c r="B31" s="14">
        <v>11</v>
      </c>
      <c r="C31" s="37" t="s">
        <v>158</v>
      </c>
      <c r="D31" s="4"/>
      <c r="E31" s="23">
        <v>1269112.5900000001</v>
      </c>
      <c r="F31" s="25"/>
      <c r="G31" s="23">
        <v>1269112.5900000001</v>
      </c>
    </row>
    <row r="32" spans="1:7" ht="15.75" x14ac:dyDescent="0.25">
      <c r="A32" s="4"/>
      <c r="B32" s="14">
        <v>12</v>
      </c>
      <c r="C32" s="14" t="s">
        <v>159</v>
      </c>
      <c r="D32" s="4"/>
      <c r="E32" s="23">
        <v>2219176</v>
      </c>
      <c r="F32" s="25"/>
      <c r="G32" s="23">
        <v>2219176</v>
      </c>
    </row>
    <row r="33" spans="1:10" ht="15.75" x14ac:dyDescent="0.25">
      <c r="A33" s="4"/>
      <c r="B33" s="14">
        <v>13</v>
      </c>
      <c r="C33" s="37" t="s">
        <v>160</v>
      </c>
      <c r="D33" s="4"/>
      <c r="E33" s="23">
        <v>2171954.0099999998</v>
      </c>
      <c r="F33" s="25"/>
      <c r="G33" s="23">
        <v>2171954.0099999998</v>
      </c>
    </row>
    <row r="34" spans="1:10" ht="15.75" x14ac:dyDescent="0.25">
      <c r="A34" s="4"/>
      <c r="B34" s="14">
        <v>14</v>
      </c>
      <c r="C34" s="37" t="s">
        <v>161</v>
      </c>
      <c r="D34" s="4"/>
      <c r="E34" s="38">
        <v>3190036.7</v>
      </c>
      <c r="F34" s="25"/>
      <c r="G34" s="38">
        <v>3190036.7</v>
      </c>
    </row>
    <row r="35" spans="1:10" ht="15.75" x14ac:dyDescent="0.25">
      <c r="A35" s="4"/>
      <c r="B35" s="4"/>
      <c r="C35" s="37"/>
      <c r="D35" s="4"/>
      <c r="E35" s="23">
        <f>SUM(E21:E34)</f>
        <v>22100973.739999998</v>
      </c>
      <c r="F35" s="25"/>
      <c r="G35" s="23">
        <f>SUM(G21:G34)</f>
        <v>22100973.739999998</v>
      </c>
    </row>
    <row r="36" spans="1:10" ht="15.75" x14ac:dyDescent="0.25">
      <c r="A36" s="4"/>
      <c r="B36" s="390" t="s">
        <v>162</v>
      </c>
      <c r="C36" s="390"/>
      <c r="D36" s="4"/>
      <c r="E36" s="23"/>
      <c r="F36" s="25"/>
      <c r="G36" s="23"/>
    </row>
    <row r="37" spans="1:10" ht="15.75" x14ac:dyDescent="0.25">
      <c r="A37" s="4"/>
      <c r="B37" s="14">
        <v>1</v>
      </c>
      <c r="C37" s="37" t="s">
        <v>163</v>
      </c>
      <c r="D37" s="4"/>
      <c r="E37" s="27">
        <v>468795.46</v>
      </c>
      <c r="F37" s="25"/>
      <c r="G37" s="27">
        <v>468795.46</v>
      </c>
    </row>
    <row r="38" spans="1:10" ht="15.75" x14ac:dyDescent="0.25">
      <c r="A38" s="4"/>
      <c r="B38" s="14">
        <v>2</v>
      </c>
      <c r="C38" s="37" t="s">
        <v>164</v>
      </c>
      <c r="D38" s="4"/>
      <c r="E38" s="27">
        <v>1082737.49</v>
      </c>
      <c r="F38" s="39"/>
      <c r="G38" s="27">
        <v>1082737.49</v>
      </c>
    </row>
    <row r="39" spans="1:10" ht="15.75" x14ac:dyDescent="0.25">
      <c r="A39" s="4"/>
      <c r="B39" s="14">
        <v>3</v>
      </c>
      <c r="C39" s="37" t="s">
        <v>165</v>
      </c>
      <c r="D39" s="4"/>
      <c r="E39" s="27">
        <v>1092519.1399999999</v>
      </c>
      <c r="F39" s="39"/>
      <c r="G39" s="27">
        <v>1092519.1399999999</v>
      </c>
    </row>
    <row r="40" spans="1:10" ht="15.75" x14ac:dyDescent="0.25">
      <c r="A40" s="4"/>
      <c r="B40" s="14">
        <v>4</v>
      </c>
      <c r="C40" s="37" t="s">
        <v>166</v>
      </c>
      <c r="D40" s="4"/>
      <c r="E40" s="29">
        <v>1042628.18</v>
      </c>
      <c r="F40" s="39"/>
      <c r="G40" s="29">
        <v>1042628.18</v>
      </c>
    </row>
    <row r="41" spans="1:10" ht="15.75" x14ac:dyDescent="0.25">
      <c r="A41" s="4"/>
      <c r="B41" s="14">
        <v>5</v>
      </c>
      <c r="C41" s="37" t="s">
        <v>167</v>
      </c>
      <c r="D41" s="4"/>
      <c r="E41" s="29">
        <v>965380.61</v>
      </c>
      <c r="F41" s="39"/>
      <c r="G41" s="29">
        <v>965380.61</v>
      </c>
      <c r="I41" s="88"/>
    </row>
    <row r="42" spans="1:10" ht="15.75" x14ac:dyDescent="0.25">
      <c r="A42" s="4"/>
      <c r="B42" s="14">
        <v>6</v>
      </c>
      <c r="C42" s="37" t="s">
        <v>168</v>
      </c>
      <c r="D42" s="4"/>
      <c r="E42" s="29">
        <v>1081405.46</v>
      </c>
      <c r="F42" s="39"/>
      <c r="G42" s="29">
        <v>1081405.46</v>
      </c>
    </row>
    <row r="43" spans="1:10" ht="15.75" x14ac:dyDescent="0.25">
      <c r="A43" s="4"/>
      <c r="B43" s="14">
        <v>7</v>
      </c>
      <c r="C43" s="37" t="s">
        <v>169</v>
      </c>
      <c r="D43" s="4"/>
      <c r="E43" s="29">
        <f>E27</f>
        <v>1003768.8</v>
      </c>
      <c r="F43" s="25"/>
      <c r="G43" s="29">
        <f>G27</f>
        <v>1003768.8</v>
      </c>
      <c r="I43" s="88"/>
      <c r="J43" s="88"/>
    </row>
    <row r="44" spans="1:10" s="105" customFormat="1" ht="15.75" x14ac:dyDescent="0.25">
      <c r="A44" s="4"/>
      <c r="B44" s="14">
        <v>8</v>
      </c>
      <c r="C44" s="37" t="s">
        <v>1165</v>
      </c>
      <c r="D44" s="4"/>
      <c r="E44" s="29">
        <v>1474293.58</v>
      </c>
      <c r="F44" s="25"/>
      <c r="G44" s="29">
        <v>0</v>
      </c>
      <c r="I44" s="88"/>
      <c r="J44" s="88"/>
    </row>
    <row r="45" spans="1:10" s="144" customFormat="1" ht="15.75" x14ac:dyDescent="0.25">
      <c r="A45" s="4"/>
      <c r="B45" s="391" t="s">
        <v>1232</v>
      </c>
      <c r="C45" s="391"/>
      <c r="D45" s="391"/>
      <c r="E45" s="29">
        <v>377806</v>
      </c>
      <c r="F45" s="39"/>
      <c r="G45" s="29">
        <v>0</v>
      </c>
      <c r="I45" s="88"/>
    </row>
    <row r="46" spans="1:10" s="144" customFormat="1" ht="15.75" x14ac:dyDescent="0.25">
      <c r="A46" s="4"/>
      <c r="B46" s="391" t="s">
        <v>1233</v>
      </c>
      <c r="C46" s="391"/>
      <c r="D46" s="391"/>
      <c r="E46" s="29">
        <v>8875.1299999999992</v>
      </c>
      <c r="F46" s="25"/>
      <c r="G46" s="29">
        <v>0</v>
      </c>
      <c r="I46" s="88"/>
      <c r="J46" s="88"/>
    </row>
    <row r="47" spans="1:10" s="267" customFormat="1" ht="15.75" x14ac:dyDescent="0.25">
      <c r="A47" s="4"/>
      <c r="B47" s="391" t="s">
        <v>1377</v>
      </c>
      <c r="C47" s="391"/>
      <c r="D47" s="391"/>
      <c r="E47" s="29">
        <v>8875.1299999999992</v>
      </c>
      <c r="F47" s="39"/>
      <c r="G47" s="29">
        <v>0</v>
      </c>
      <c r="I47" s="88"/>
      <c r="J47" s="88"/>
    </row>
    <row r="48" spans="1:10" s="295" customFormat="1" ht="15.75" x14ac:dyDescent="0.25">
      <c r="A48" s="4"/>
      <c r="B48" s="391" t="s">
        <v>1402</v>
      </c>
      <c r="C48" s="391"/>
      <c r="D48" s="391"/>
      <c r="E48" s="29">
        <v>8875.11</v>
      </c>
      <c r="F48" s="39"/>
      <c r="G48" s="29">
        <v>0</v>
      </c>
      <c r="I48" s="88"/>
      <c r="J48" s="88"/>
    </row>
    <row r="49" spans="1:10" ht="16.5" thickBot="1" x14ac:dyDescent="0.3">
      <c r="A49" s="4"/>
      <c r="B49" s="4"/>
      <c r="C49" s="37"/>
      <c r="D49" s="4"/>
      <c r="E49" s="40">
        <f>SUM(E37:E47)</f>
        <v>8607084.9800000004</v>
      </c>
      <c r="F49" s="25"/>
      <c r="G49" s="40">
        <f>SUM(G37:G48)</f>
        <v>6737235.1399999997</v>
      </c>
      <c r="I49" s="88"/>
      <c r="J49" s="144"/>
    </row>
    <row r="50" spans="1:10" ht="16.5" thickBot="1" x14ac:dyDescent="0.3">
      <c r="A50" s="4"/>
      <c r="B50" s="4"/>
      <c r="C50" s="4"/>
      <c r="D50" s="5" t="s">
        <v>170</v>
      </c>
      <c r="E50" s="215">
        <f>E35-E49</f>
        <v>13493888.759999998</v>
      </c>
      <c r="F50" s="208"/>
      <c r="G50" s="215">
        <f>G35-G49-0.72+1.1</f>
        <v>15363738.979999997</v>
      </c>
      <c r="I50" s="88"/>
      <c r="J50" s="88"/>
    </row>
    <row r="51" spans="1:10" ht="15.75" x14ac:dyDescent="0.25">
      <c r="A51" s="3"/>
      <c r="B51" s="3"/>
      <c r="C51" s="3"/>
      <c r="D51" s="3"/>
      <c r="E51" s="3"/>
      <c r="F51" s="3"/>
      <c r="G51" s="3"/>
      <c r="I51" s="88"/>
      <c r="J51" s="88"/>
    </row>
    <row r="52" spans="1:10" s="91" customFormat="1" ht="15.75" x14ac:dyDescent="0.25">
      <c r="A52" s="3"/>
      <c r="B52" s="85" t="s">
        <v>67</v>
      </c>
      <c r="C52" s="3"/>
      <c r="D52" s="3"/>
      <c r="E52" s="12">
        <v>0</v>
      </c>
      <c r="F52" s="12"/>
      <c r="G52" s="12">
        <v>0</v>
      </c>
      <c r="I52" s="88"/>
      <c r="J52" s="88"/>
    </row>
    <row r="53" spans="1:10" s="91" customFormat="1" ht="15.75" x14ac:dyDescent="0.25">
      <c r="A53" s="3"/>
      <c r="B53" s="85" t="s">
        <v>68</v>
      </c>
      <c r="C53" s="3"/>
      <c r="D53" s="3"/>
      <c r="E53" s="3"/>
      <c r="F53" s="3"/>
      <c r="G53" s="3"/>
    </row>
    <row r="54" spans="1:10" s="91" customFormat="1" ht="15.75" x14ac:dyDescent="0.25">
      <c r="A54" s="3"/>
      <c r="B54" s="3"/>
      <c r="C54" s="3"/>
      <c r="D54" s="3"/>
      <c r="E54" s="3"/>
      <c r="F54" s="3"/>
      <c r="G54" s="3"/>
    </row>
    <row r="55" spans="1:10" s="119" customFormat="1" ht="15.75" x14ac:dyDescent="0.25">
      <c r="A55" s="3"/>
      <c r="B55" s="380" t="s">
        <v>69</v>
      </c>
      <c r="C55" s="381"/>
      <c r="D55" s="381"/>
      <c r="E55" s="364" t="s">
        <v>1206</v>
      </c>
      <c r="F55" s="372"/>
      <c r="G55" s="373"/>
      <c r="J55" s="91"/>
    </row>
    <row r="56" spans="1:10" s="119" customFormat="1" ht="15.75" x14ac:dyDescent="0.25">
      <c r="A56" s="3"/>
      <c r="B56" s="14">
        <v>1</v>
      </c>
      <c r="C56" s="5" t="s">
        <v>171</v>
      </c>
      <c r="D56" s="4"/>
      <c r="E56" s="23"/>
      <c r="F56" s="25"/>
      <c r="G56" s="23">
        <v>10000</v>
      </c>
    </row>
    <row r="57" spans="1:10" s="119" customFormat="1" ht="15.75" hidden="1" x14ac:dyDescent="0.25">
      <c r="A57" s="3"/>
      <c r="B57" s="14">
        <v>2</v>
      </c>
      <c r="C57" s="41" t="s">
        <v>172</v>
      </c>
      <c r="D57" s="4"/>
      <c r="E57" s="23"/>
      <c r="F57" s="25"/>
      <c r="G57" s="23">
        <v>1000</v>
      </c>
    </row>
    <row r="58" spans="1:10" s="119" customFormat="1" ht="15.75" hidden="1" x14ac:dyDescent="0.25">
      <c r="A58" s="3"/>
      <c r="B58" s="14">
        <v>3</v>
      </c>
      <c r="C58" s="5" t="s">
        <v>173</v>
      </c>
      <c r="D58" s="4"/>
      <c r="E58" s="23"/>
      <c r="F58" s="25"/>
      <c r="G58" s="23">
        <v>1000</v>
      </c>
    </row>
    <row r="59" spans="1:10" s="119" customFormat="1" ht="15.75" hidden="1" x14ac:dyDescent="0.25">
      <c r="A59" s="3"/>
      <c r="B59" s="14">
        <v>4</v>
      </c>
      <c r="C59" s="41" t="s">
        <v>174</v>
      </c>
      <c r="D59" s="4"/>
      <c r="E59" s="23"/>
      <c r="F59" s="25"/>
      <c r="G59" s="23">
        <v>1000</v>
      </c>
    </row>
    <row r="60" spans="1:10" s="119" customFormat="1" ht="15.75" hidden="1" x14ac:dyDescent="0.25">
      <c r="A60" s="3"/>
      <c r="B60" s="14">
        <v>5</v>
      </c>
      <c r="C60" s="41" t="s">
        <v>175</v>
      </c>
      <c r="D60" s="4"/>
      <c r="E60" s="23"/>
      <c r="F60" s="25"/>
      <c r="G60" s="23">
        <v>1000</v>
      </c>
    </row>
    <row r="61" spans="1:10" s="119" customFormat="1" ht="15.75" hidden="1" x14ac:dyDescent="0.25">
      <c r="A61" s="3"/>
      <c r="B61" s="14">
        <v>6</v>
      </c>
      <c r="C61" s="41" t="s">
        <v>176</v>
      </c>
      <c r="D61" s="4"/>
      <c r="E61" s="23"/>
      <c r="F61" s="25"/>
      <c r="G61" s="23">
        <v>1000</v>
      </c>
    </row>
    <row r="62" spans="1:10" s="119" customFormat="1" ht="15.75" hidden="1" x14ac:dyDescent="0.25">
      <c r="A62" s="3"/>
      <c r="B62" s="14">
        <v>7</v>
      </c>
      <c r="C62" s="41" t="s">
        <v>177</v>
      </c>
      <c r="D62" s="4"/>
      <c r="E62" s="23"/>
      <c r="F62" s="25"/>
      <c r="G62" s="23">
        <v>1000</v>
      </c>
    </row>
    <row r="63" spans="1:10" s="119" customFormat="1" ht="15.75" hidden="1" x14ac:dyDescent="0.25">
      <c r="A63" s="3"/>
      <c r="B63" s="14">
        <v>8</v>
      </c>
      <c r="C63" s="41" t="s">
        <v>178</v>
      </c>
      <c r="D63" s="4"/>
      <c r="E63" s="23"/>
      <c r="F63" s="25"/>
      <c r="G63" s="23">
        <v>1000</v>
      </c>
    </row>
    <row r="64" spans="1:10" s="119" customFormat="1" ht="15.75" hidden="1" x14ac:dyDescent="0.25">
      <c r="A64" s="3"/>
      <c r="B64" s="14">
        <v>9</v>
      </c>
      <c r="C64" s="41" t="s">
        <v>179</v>
      </c>
      <c r="D64" s="4"/>
      <c r="E64" s="23"/>
      <c r="F64" s="25"/>
      <c r="G64" s="23">
        <v>1000</v>
      </c>
    </row>
    <row r="65" spans="1:7" s="119" customFormat="1" ht="15.75" hidden="1" x14ac:dyDescent="0.25">
      <c r="A65" s="3"/>
      <c r="B65" s="14">
        <v>10</v>
      </c>
      <c r="C65" s="41" t="s">
        <v>180</v>
      </c>
      <c r="D65" s="4"/>
      <c r="E65" s="23"/>
      <c r="F65" s="25"/>
      <c r="G65" s="23">
        <v>1000</v>
      </c>
    </row>
    <row r="66" spans="1:7" s="119" customFormat="1" ht="15.75" hidden="1" x14ac:dyDescent="0.25">
      <c r="A66" s="3"/>
      <c r="B66" s="14">
        <v>11</v>
      </c>
      <c r="C66" s="41" t="s">
        <v>181</v>
      </c>
      <c r="D66" s="4"/>
      <c r="E66" s="23"/>
      <c r="F66" s="25"/>
      <c r="G66" s="23">
        <v>1000</v>
      </c>
    </row>
    <row r="67" spans="1:7" s="119" customFormat="1" ht="15.75" hidden="1" x14ac:dyDescent="0.25">
      <c r="A67" s="3"/>
      <c r="B67" s="14">
        <v>12</v>
      </c>
      <c r="C67" s="41" t="s">
        <v>182</v>
      </c>
      <c r="D67" s="4"/>
      <c r="E67" s="23"/>
      <c r="F67" s="25"/>
      <c r="G67" s="23">
        <v>1000</v>
      </c>
    </row>
    <row r="68" spans="1:7" s="119" customFormat="1" ht="15.75" hidden="1" x14ac:dyDescent="0.25">
      <c r="A68" s="3"/>
      <c r="B68" s="14">
        <v>13</v>
      </c>
      <c r="C68" s="41" t="s">
        <v>183</v>
      </c>
      <c r="D68" s="4"/>
      <c r="E68" s="23"/>
      <c r="F68" s="25"/>
      <c r="G68" s="23">
        <v>1000</v>
      </c>
    </row>
    <row r="69" spans="1:7" s="119" customFormat="1" ht="15.75" hidden="1" x14ac:dyDescent="0.25">
      <c r="A69" s="3"/>
      <c r="B69" s="14">
        <v>14</v>
      </c>
      <c r="C69" s="41" t="s">
        <v>184</v>
      </c>
      <c r="D69" s="4"/>
      <c r="E69" s="23"/>
      <c r="F69" s="25"/>
      <c r="G69" s="23">
        <v>1000</v>
      </c>
    </row>
    <row r="70" spans="1:7" s="119" customFormat="1" ht="15.75" hidden="1" x14ac:dyDescent="0.25">
      <c r="A70" s="3"/>
      <c r="B70" s="14">
        <v>15</v>
      </c>
      <c r="C70" s="41" t="s">
        <v>185</v>
      </c>
      <c r="D70" s="4"/>
      <c r="E70" s="24"/>
      <c r="F70" s="25"/>
      <c r="G70" s="24">
        <v>1000</v>
      </c>
    </row>
    <row r="71" spans="1:7" s="119" customFormat="1" ht="15.75" hidden="1" x14ac:dyDescent="0.25">
      <c r="A71" s="3"/>
      <c r="B71" s="14">
        <v>16</v>
      </c>
      <c r="C71" s="41" t="s">
        <v>186</v>
      </c>
      <c r="D71" s="4"/>
      <c r="E71" s="24"/>
      <c r="F71" s="25"/>
      <c r="G71" s="24">
        <v>1000</v>
      </c>
    </row>
    <row r="72" spans="1:7" s="119" customFormat="1" ht="15.75" hidden="1" x14ac:dyDescent="0.25">
      <c r="A72" s="3"/>
      <c r="B72" s="14">
        <v>17</v>
      </c>
      <c r="C72" s="41" t="s">
        <v>187</v>
      </c>
      <c r="D72" s="4"/>
      <c r="E72" s="24"/>
      <c r="F72" s="25"/>
      <c r="G72" s="24">
        <v>1000</v>
      </c>
    </row>
    <row r="73" spans="1:7" s="119" customFormat="1" ht="15.75" hidden="1" x14ac:dyDescent="0.25">
      <c r="A73" s="3"/>
      <c r="B73" s="14">
        <v>18</v>
      </c>
      <c r="C73" s="41" t="s">
        <v>188</v>
      </c>
      <c r="D73" s="4"/>
      <c r="E73" s="24"/>
      <c r="F73" s="25"/>
      <c r="G73" s="24">
        <v>1000</v>
      </c>
    </row>
    <row r="74" spans="1:7" s="119" customFormat="1" ht="15.75" hidden="1" x14ac:dyDescent="0.25">
      <c r="A74" s="3"/>
      <c r="B74" s="14">
        <v>19</v>
      </c>
      <c r="C74" s="41" t="s">
        <v>189</v>
      </c>
      <c r="D74" s="4"/>
      <c r="E74" s="24"/>
      <c r="F74" s="25"/>
      <c r="G74" s="24">
        <v>1000</v>
      </c>
    </row>
    <row r="75" spans="1:7" s="119" customFormat="1" ht="15.75" hidden="1" x14ac:dyDescent="0.25">
      <c r="A75" s="3"/>
      <c r="B75" s="14">
        <v>20</v>
      </c>
      <c r="C75" s="41" t="s">
        <v>190</v>
      </c>
      <c r="D75" s="4"/>
      <c r="E75" s="24"/>
      <c r="F75" s="25"/>
      <c r="G75" s="24">
        <v>1000</v>
      </c>
    </row>
    <row r="76" spans="1:7" s="119" customFormat="1" ht="15.75" hidden="1" x14ac:dyDescent="0.25">
      <c r="A76" s="3"/>
      <c r="B76" s="14">
        <v>21</v>
      </c>
      <c r="C76" s="41" t="s">
        <v>191</v>
      </c>
      <c r="D76" s="4"/>
      <c r="E76" s="24"/>
      <c r="F76" s="25"/>
      <c r="G76" s="24">
        <v>1000</v>
      </c>
    </row>
    <row r="77" spans="1:7" s="119" customFormat="1" ht="15.75" hidden="1" x14ac:dyDescent="0.25">
      <c r="A77" s="3"/>
      <c r="B77" s="14">
        <v>22</v>
      </c>
      <c r="C77" s="4" t="s">
        <v>192</v>
      </c>
      <c r="D77" s="4"/>
      <c r="E77" s="24"/>
      <c r="F77" s="25"/>
      <c r="G77" s="24">
        <v>10000</v>
      </c>
    </row>
    <row r="78" spans="1:7" s="119" customFormat="1" ht="15.75" hidden="1" x14ac:dyDescent="0.25">
      <c r="A78" s="3"/>
      <c r="B78" s="14">
        <v>23</v>
      </c>
      <c r="C78" s="4" t="s">
        <v>193</v>
      </c>
      <c r="D78" s="4"/>
      <c r="E78" s="24"/>
      <c r="F78" s="25"/>
      <c r="G78" s="24">
        <v>10000</v>
      </c>
    </row>
    <row r="79" spans="1:7" s="119" customFormat="1" ht="15.75" hidden="1" x14ac:dyDescent="0.25">
      <c r="A79" s="3"/>
      <c r="B79" s="14">
        <v>24</v>
      </c>
      <c r="C79" s="4" t="s">
        <v>194</v>
      </c>
      <c r="D79" s="4"/>
      <c r="E79" s="24"/>
      <c r="F79" s="25"/>
      <c r="G79" s="24">
        <v>10000</v>
      </c>
    </row>
    <row r="80" spans="1:7" s="119" customFormat="1" ht="15.75" hidden="1" x14ac:dyDescent="0.25">
      <c r="A80" s="3"/>
      <c r="B80" s="14">
        <v>25</v>
      </c>
      <c r="C80" s="4" t="s">
        <v>195</v>
      </c>
      <c r="D80" s="4"/>
      <c r="E80" s="24"/>
      <c r="F80" s="25"/>
      <c r="G80" s="24">
        <v>10000</v>
      </c>
    </row>
    <row r="81" spans="1:7" s="119" customFormat="1" ht="15.75" hidden="1" x14ac:dyDescent="0.25">
      <c r="A81" s="3"/>
      <c r="B81" s="14">
        <v>26</v>
      </c>
      <c r="C81" s="4" t="s">
        <v>196</v>
      </c>
      <c r="D81" s="4"/>
      <c r="E81" s="24"/>
      <c r="F81" s="25"/>
      <c r="G81" s="24">
        <v>10000</v>
      </c>
    </row>
    <row r="82" spans="1:7" s="119" customFormat="1" ht="15.75" hidden="1" x14ac:dyDescent="0.25">
      <c r="A82" s="3"/>
      <c r="B82" s="14">
        <v>27</v>
      </c>
      <c r="C82" s="4" t="s">
        <v>197</v>
      </c>
      <c r="D82" s="4"/>
      <c r="E82" s="24"/>
      <c r="F82" s="25"/>
      <c r="G82" s="24">
        <v>10000</v>
      </c>
    </row>
    <row r="83" spans="1:7" s="119" customFormat="1" ht="15.75" hidden="1" x14ac:dyDescent="0.25">
      <c r="A83" s="3"/>
      <c r="B83" s="14">
        <v>28</v>
      </c>
      <c r="C83" s="4" t="s">
        <v>198</v>
      </c>
      <c r="D83" s="4"/>
      <c r="E83" s="24"/>
      <c r="F83" s="25"/>
      <c r="G83" s="24">
        <v>10000</v>
      </c>
    </row>
    <row r="84" spans="1:7" s="119" customFormat="1" ht="15.75" hidden="1" x14ac:dyDescent="0.25">
      <c r="A84" s="3"/>
      <c r="B84" s="14">
        <v>29</v>
      </c>
      <c r="C84" s="4" t="s">
        <v>199</v>
      </c>
      <c r="D84" s="4"/>
      <c r="E84" s="24"/>
      <c r="F84" s="25"/>
      <c r="G84" s="24">
        <v>10000</v>
      </c>
    </row>
    <row r="85" spans="1:7" s="119" customFormat="1" ht="15.75" hidden="1" x14ac:dyDescent="0.25">
      <c r="A85" s="3"/>
      <c r="B85" s="14">
        <v>30</v>
      </c>
      <c r="C85" s="4" t="s">
        <v>200</v>
      </c>
      <c r="D85" s="4"/>
      <c r="E85" s="24"/>
      <c r="F85" s="25"/>
      <c r="G85" s="24">
        <v>10000</v>
      </c>
    </row>
    <row r="86" spans="1:7" s="119" customFormat="1" ht="15.75" hidden="1" x14ac:dyDescent="0.25">
      <c r="A86" s="3"/>
      <c r="B86" s="14">
        <v>31</v>
      </c>
      <c r="C86" s="4" t="s">
        <v>201</v>
      </c>
      <c r="D86" s="4"/>
      <c r="E86" s="24"/>
      <c r="F86" s="25"/>
      <c r="G86" s="24">
        <v>10000</v>
      </c>
    </row>
    <row r="87" spans="1:7" s="119" customFormat="1" ht="15.75" hidden="1" x14ac:dyDescent="0.25">
      <c r="A87" s="3"/>
      <c r="B87" s="14">
        <v>32</v>
      </c>
      <c r="C87" s="4" t="s">
        <v>202</v>
      </c>
      <c r="D87" s="4"/>
      <c r="E87" s="24"/>
      <c r="F87" s="25"/>
      <c r="G87" s="24">
        <v>10000</v>
      </c>
    </row>
    <row r="88" spans="1:7" s="119" customFormat="1" ht="15.75" hidden="1" x14ac:dyDescent="0.25">
      <c r="A88" s="3"/>
      <c r="B88" s="14">
        <v>33</v>
      </c>
      <c r="C88" s="4" t="s">
        <v>203</v>
      </c>
      <c r="D88" s="4"/>
      <c r="E88" s="24"/>
      <c r="F88" s="25"/>
      <c r="G88" s="24">
        <v>10000</v>
      </c>
    </row>
    <row r="89" spans="1:7" s="119" customFormat="1" ht="15.75" hidden="1" x14ac:dyDescent="0.25">
      <c r="A89" s="3"/>
      <c r="B89" s="14">
        <v>34</v>
      </c>
      <c r="C89" s="4" t="s">
        <v>204</v>
      </c>
      <c r="D89" s="4"/>
      <c r="E89" s="24"/>
      <c r="F89" s="25"/>
      <c r="G89" s="24">
        <v>10000</v>
      </c>
    </row>
    <row r="90" spans="1:7" s="119" customFormat="1" ht="15.75" hidden="1" x14ac:dyDescent="0.25">
      <c r="A90" s="3"/>
      <c r="B90" s="14">
        <v>35</v>
      </c>
      <c r="C90" s="4" t="s">
        <v>205</v>
      </c>
      <c r="D90" s="4"/>
      <c r="E90" s="24"/>
      <c r="F90" s="25"/>
      <c r="G90" s="24">
        <v>10000</v>
      </c>
    </row>
    <row r="91" spans="1:7" s="119" customFormat="1" ht="15.75" hidden="1" x14ac:dyDescent="0.25">
      <c r="A91" s="3"/>
      <c r="B91" s="14">
        <v>36</v>
      </c>
      <c r="C91" s="4" t="s">
        <v>206</v>
      </c>
      <c r="D91" s="4"/>
      <c r="E91" s="24"/>
      <c r="F91" s="25"/>
      <c r="G91" s="24">
        <v>10000</v>
      </c>
    </row>
    <row r="92" spans="1:7" s="119" customFormat="1" ht="15.75" hidden="1" x14ac:dyDescent="0.25">
      <c r="A92" s="3"/>
      <c r="B92" s="14">
        <v>37</v>
      </c>
      <c r="C92" s="4" t="s">
        <v>207</v>
      </c>
      <c r="D92" s="4"/>
      <c r="E92" s="24"/>
      <c r="F92" s="25"/>
      <c r="G92" s="24">
        <v>10000</v>
      </c>
    </row>
    <row r="93" spans="1:7" s="119" customFormat="1" ht="15.75" hidden="1" x14ac:dyDescent="0.25">
      <c r="A93" s="3"/>
      <c r="B93" s="14">
        <v>38</v>
      </c>
      <c r="C93" s="4" t="s">
        <v>208</v>
      </c>
      <c r="D93" s="4"/>
      <c r="E93" s="24"/>
      <c r="F93" s="25"/>
      <c r="G93" s="24">
        <v>0</v>
      </c>
    </row>
    <row r="94" spans="1:7" s="119" customFormat="1" ht="15.75" hidden="1" x14ac:dyDescent="0.25">
      <c r="A94" s="3"/>
      <c r="B94" s="14">
        <v>39</v>
      </c>
      <c r="C94" s="4" t="s">
        <v>209</v>
      </c>
      <c r="D94" s="4"/>
      <c r="E94" s="24"/>
      <c r="F94" s="25"/>
      <c r="G94" s="24">
        <v>10000</v>
      </c>
    </row>
    <row r="95" spans="1:7" s="119" customFormat="1" ht="15.75" hidden="1" x14ac:dyDescent="0.25">
      <c r="A95" s="3"/>
      <c r="B95" s="14">
        <v>40</v>
      </c>
      <c r="C95" s="4" t="s">
        <v>210</v>
      </c>
      <c r="D95" s="4"/>
      <c r="E95" s="24"/>
      <c r="F95" s="25"/>
      <c r="G95" s="24">
        <v>10000</v>
      </c>
    </row>
    <row r="96" spans="1:7" s="119" customFormat="1" ht="15.75" hidden="1" x14ac:dyDescent="0.25">
      <c r="A96" s="3"/>
      <c r="B96" s="14">
        <v>41</v>
      </c>
      <c r="C96" s="4" t="s">
        <v>211</v>
      </c>
      <c r="D96" s="4"/>
      <c r="E96" s="24"/>
      <c r="F96" s="25"/>
      <c r="G96" s="24">
        <v>10000</v>
      </c>
    </row>
    <row r="97" spans="1:7" s="119" customFormat="1" ht="15.75" hidden="1" x14ac:dyDescent="0.25">
      <c r="A97" s="3"/>
      <c r="B97" s="14">
        <v>42</v>
      </c>
      <c r="C97" s="4" t="s">
        <v>212</v>
      </c>
      <c r="D97" s="4"/>
      <c r="E97" s="24"/>
      <c r="F97" s="25"/>
      <c r="G97" s="24">
        <v>0</v>
      </c>
    </row>
    <row r="98" spans="1:7" s="119" customFormat="1" ht="15.75" hidden="1" x14ac:dyDescent="0.25">
      <c r="A98" s="3"/>
      <c r="B98" s="14">
        <v>43</v>
      </c>
      <c r="C98" s="4" t="s">
        <v>213</v>
      </c>
      <c r="D98" s="4"/>
      <c r="E98" s="24"/>
      <c r="F98" s="25"/>
      <c r="G98" s="24">
        <v>10000</v>
      </c>
    </row>
    <row r="99" spans="1:7" s="119" customFormat="1" ht="15.75" hidden="1" x14ac:dyDescent="0.25">
      <c r="A99" s="3"/>
      <c r="B99" s="14">
        <v>44</v>
      </c>
      <c r="C99" s="4" t="s">
        <v>214</v>
      </c>
      <c r="D99" s="4"/>
      <c r="E99" s="24"/>
      <c r="F99" s="25"/>
      <c r="G99" s="24">
        <v>10000</v>
      </c>
    </row>
    <row r="100" spans="1:7" s="119" customFormat="1" ht="15.75" hidden="1" x14ac:dyDescent="0.25">
      <c r="A100" s="3"/>
      <c r="B100" s="14">
        <v>45</v>
      </c>
      <c r="C100" s="4" t="s">
        <v>215</v>
      </c>
      <c r="D100" s="4"/>
      <c r="E100" s="24"/>
      <c r="F100" s="25"/>
      <c r="G100" s="24">
        <v>10000</v>
      </c>
    </row>
    <row r="101" spans="1:7" s="119" customFormat="1" ht="15.75" hidden="1" x14ac:dyDescent="0.25">
      <c r="A101" s="3"/>
      <c r="B101" s="14">
        <v>46</v>
      </c>
      <c r="C101" s="4" t="s">
        <v>216</v>
      </c>
      <c r="D101" s="4"/>
      <c r="E101" s="24"/>
      <c r="F101" s="25"/>
      <c r="G101" s="24">
        <v>10000</v>
      </c>
    </row>
    <row r="102" spans="1:7" s="119" customFormat="1" ht="15.75" hidden="1" x14ac:dyDescent="0.25">
      <c r="A102" s="3"/>
      <c r="B102" s="14">
        <v>47</v>
      </c>
      <c r="C102" s="4" t="s">
        <v>217</v>
      </c>
      <c r="D102" s="4"/>
      <c r="E102" s="24"/>
      <c r="F102" s="25"/>
      <c r="G102" s="24">
        <v>10000</v>
      </c>
    </row>
    <row r="103" spans="1:7" s="119" customFormat="1" ht="15.75" hidden="1" x14ac:dyDescent="0.25">
      <c r="A103" s="3"/>
      <c r="B103" s="14">
        <v>48</v>
      </c>
      <c r="C103" s="4" t="s">
        <v>218</v>
      </c>
      <c r="D103" s="4"/>
      <c r="E103" s="24"/>
      <c r="F103" s="25"/>
      <c r="G103" s="24">
        <v>10000</v>
      </c>
    </row>
    <row r="104" spans="1:7" s="119" customFormat="1" ht="15.75" hidden="1" x14ac:dyDescent="0.25">
      <c r="A104" s="3"/>
      <c r="B104" s="14">
        <v>49</v>
      </c>
      <c r="C104" s="4" t="s">
        <v>219</v>
      </c>
      <c r="D104" s="4"/>
      <c r="E104" s="24"/>
      <c r="F104" s="25"/>
      <c r="G104" s="24">
        <v>10000</v>
      </c>
    </row>
    <row r="105" spans="1:7" s="119" customFormat="1" ht="15.75" hidden="1" x14ac:dyDescent="0.25">
      <c r="A105" s="3"/>
      <c r="B105" s="14">
        <v>50</v>
      </c>
      <c r="C105" s="4" t="s">
        <v>220</v>
      </c>
      <c r="D105" s="4"/>
      <c r="E105" s="24"/>
      <c r="F105" s="25"/>
      <c r="G105" s="24">
        <v>10000</v>
      </c>
    </row>
    <row r="106" spans="1:7" s="119" customFormat="1" ht="15.75" hidden="1" x14ac:dyDescent="0.25">
      <c r="A106" s="3"/>
      <c r="B106" s="14">
        <v>51</v>
      </c>
      <c r="C106" s="4" t="s">
        <v>221</v>
      </c>
      <c r="D106" s="4"/>
      <c r="E106" s="24"/>
      <c r="F106" s="25"/>
      <c r="G106" s="24">
        <v>10000</v>
      </c>
    </row>
    <row r="107" spans="1:7" s="119" customFormat="1" ht="15.75" hidden="1" x14ac:dyDescent="0.25">
      <c r="A107" s="3"/>
      <c r="B107" s="14">
        <v>52</v>
      </c>
      <c r="C107" s="4" t="s">
        <v>222</v>
      </c>
      <c r="D107" s="4"/>
      <c r="E107" s="24"/>
      <c r="F107" s="25"/>
      <c r="G107" s="24">
        <v>10000</v>
      </c>
    </row>
    <row r="108" spans="1:7" s="119" customFormat="1" ht="15.75" hidden="1" x14ac:dyDescent="0.25">
      <c r="A108" s="3"/>
      <c r="B108" s="14">
        <v>53</v>
      </c>
      <c r="C108" s="4" t="s">
        <v>223</v>
      </c>
      <c r="D108" s="4"/>
      <c r="E108" s="24"/>
      <c r="F108" s="25"/>
      <c r="G108" s="24">
        <v>10000</v>
      </c>
    </row>
    <row r="109" spans="1:7" s="119" customFormat="1" ht="15.75" hidden="1" x14ac:dyDescent="0.25">
      <c r="A109" s="3"/>
      <c r="B109" s="14">
        <v>54</v>
      </c>
      <c r="C109" s="4" t="s">
        <v>224</v>
      </c>
      <c r="D109" s="4"/>
      <c r="E109" s="24"/>
      <c r="F109" s="25"/>
      <c r="G109" s="24">
        <v>0</v>
      </c>
    </row>
    <row r="110" spans="1:7" s="119" customFormat="1" ht="15.75" hidden="1" x14ac:dyDescent="0.25">
      <c r="A110" s="3"/>
      <c r="B110" s="14">
        <v>55</v>
      </c>
      <c r="C110" s="4" t="s">
        <v>225</v>
      </c>
      <c r="D110" s="4"/>
      <c r="E110" s="24"/>
      <c r="F110" s="25"/>
      <c r="G110" s="24">
        <v>0</v>
      </c>
    </row>
    <row r="111" spans="1:7" s="119" customFormat="1" ht="15.75" hidden="1" x14ac:dyDescent="0.25">
      <c r="A111" s="3"/>
      <c r="B111" s="14">
        <v>56</v>
      </c>
      <c r="C111" s="4" t="s">
        <v>226</v>
      </c>
      <c r="D111" s="4"/>
      <c r="E111" s="24"/>
      <c r="F111" s="25"/>
      <c r="G111" s="24">
        <v>10000</v>
      </c>
    </row>
    <row r="112" spans="1:7" s="119" customFormat="1" ht="15.75" hidden="1" x14ac:dyDescent="0.25">
      <c r="A112" s="3"/>
      <c r="B112" s="14">
        <v>57</v>
      </c>
      <c r="C112" s="4" t="s">
        <v>227</v>
      </c>
      <c r="D112" s="4"/>
      <c r="E112" s="24"/>
      <c r="F112" s="25"/>
      <c r="G112" s="24">
        <v>10000</v>
      </c>
    </row>
    <row r="113" spans="1:7" s="119" customFormat="1" ht="15.75" hidden="1" x14ac:dyDescent="0.25">
      <c r="A113" s="3"/>
      <c r="B113" s="14">
        <v>58</v>
      </c>
      <c r="C113" s="4" t="s">
        <v>228</v>
      </c>
      <c r="D113" s="4"/>
      <c r="E113" s="24"/>
      <c r="F113" s="25"/>
      <c r="G113" s="24">
        <v>10000</v>
      </c>
    </row>
    <row r="114" spans="1:7" s="119" customFormat="1" ht="15.75" hidden="1" x14ac:dyDescent="0.25">
      <c r="A114" s="3"/>
      <c r="B114" s="14">
        <v>59</v>
      </c>
      <c r="C114" s="4" t="s">
        <v>229</v>
      </c>
      <c r="D114" s="4"/>
      <c r="E114" s="24"/>
      <c r="F114" s="25"/>
      <c r="G114" s="24">
        <v>10000</v>
      </c>
    </row>
    <row r="115" spans="1:7" s="119" customFormat="1" ht="15.75" hidden="1" x14ac:dyDescent="0.25">
      <c r="A115" s="3"/>
      <c r="B115" s="14">
        <v>60</v>
      </c>
      <c r="C115" s="4" t="s">
        <v>230</v>
      </c>
      <c r="D115" s="4"/>
      <c r="E115" s="24"/>
      <c r="F115" s="25"/>
      <c r="G115" s="24">
        <v>10000</v>
      </c>
    </row>
    <row r="116" spans="1:7" s="119" customFormat="1" ht="15.75" hidden="1" x14ac:dyDescent="0.25">
      <c r="A116" s="3"/>
      <c r="B116" s="14">
        <v>61</v>
      </c>
      <c r="C116" s="4" t="s">
        <v>231</v>
      </c>
      <c r="D116" s="4"/>
      <c r="E116" s="24"/>
      <c r="F116" s="23"/>
      <c r="G116" s="24">
        <v>0</v>
      </c>
    </row>
    <row r="117" spans="1:7" s="119" customFormat="1" ht="15.75" hidden="1" x14ac:dyDescent="0.25">
      <c r="A117" s="3"/>
      <c r="B117" s="14">
        <v>62</v>
      </c>
      <c r="C117" s="4" t="s">
        <v>232</v>
      </c>
      <c r="D117" s="4"/>
      <c r="E117" s="24"/>
      <c r="F117" s="23"/>
      <c r="G117" s="24">
        <v>10000</v>
      </c>
    </row>
    <row r="118" spans="1:7" s="119" customFormat="1" ht="15.75" hidden="1" x14ac:dyDescent="0.25">
      <c r="A118" s="3"/>
      <c r="B118" s="14">
        <v>63</v>
      </c>
      <c r="C118" s="4" t="s">
        <v>233</v>
      </c>
      <c r="D118" s="4"/>
      <c r="E118" s="24"/>
      <c r="F118" s="23"/>
      <c r="G118" s="24">
        <v>5000</v>
      </c>
    </row>
    <row r="119" spans="1:7" s="119" customFormat="1" ht="15.75" hidden="1" x14ac:dyDescent="0.25">
      <c r="A119" s="3"/>
      <c r="B119" s="14">
        <v>64</v>
      </c>
      <c r="C119" s="4" t="s">
        <v>234</v>
      </c>
      <c r="D119" s="4"/>
      <c r="E119" s="24"/>
      <c r="F119" s="23"/>
      <c r="G119" s="24">
        <v>10000</v>
      </c>
    </row>
    <row r="120" spans="1:7" s="119" customFormat="1" ht="15.75" hidden="1" x14ac:dyDescent="0.25">
      <c r="A120" s="3"/>
      <c r="B120" s="14">
        <v>65</v>
      </c>
      <c r="C120" s="4" t="s">
        <v>235</v>
      </c>
      <c r="D120" s="4"/>
      <c r="E120" s="24"/>
      <c r="F120" s="23"/>
      <c r="G120" s="24">
        <v>10000</v>
      </c>
    </row>
    <row r="121" spans="1:7" s="119" customFormat="1" ht="15.75" hidden="1" x14ac:dyDescent="0.25">
      <c r="A121" s="3"/>
      <c r="B121" s="14">
        <v>66</v>
      </c>
      <c r="C121" s="4" t="s">
        <v>236</v>
      </c>
      <c r="D121" s="4"/>
      <c r="E121" s="24"/>
      <c r="F121" s="23"/>
      <c r="G121" s="24">
        <v>10000</v>
      </c>
    </row>
    <row r="122" spans="1:7" s="119" customFormat="1" ht="15.75" hidden="1" x14ac:dyDescent="0.25">
      <c r="A122" s="3"/>
      <c r="B122" s="14">
        <v>67</v>
      </c>
      <c r="C122" s="4" t="s">
        <v>237</v>
      </c>
      <c r="D122" s="4"/>
      <c r="E122" s="24"/>
      <c r="F122" s="23"/>
      <c r="G122" s="24">
        <v>10000</v>
      </c>
    </row>
    <row r="123" spans="1:7" s="119" customFormat="1" ht="15.75" hidden="1" x14ac:dyDescent="0.25">
      <c r="A123" s="3"/>
      <c r="B123" s="14">
        <v>68</v>
      </c>
      <c r="C123" s="4" t="s">
        <v>238</v>
      </c>
      <c r="D123" s="4"/>
      <c r="E123" s="24"/>
      <c r="F123" s="23"/>
      <c r="G123" s="24">
        <v>10000</v>
      </c>
    </row>
    <row r="124" spans="1:7" s="119" customFormat="1" ht="15.75" hidden="1" x14ac:dyDescent="0.25">
      <c r="A124" s="3"/>
      <c r="B124" s="14">
        <v>69</v>
      </c>
      <c r="C124" s="4" t="s">
        <v>239</v>
      </c>
      <c r="D124" s="4"/>
      <c r="E124" s="24"/>
      <c r="F124" s="25"/>
      <c r="G124" s="24">
        <v>10000</v>
      </c>
    </row>
    <row r="125" spans="1:7" s="119" customFormat="1" ht="15.75" hidden="1" x14ac:dyDescent="0.25">
      <c r="A125" s="3"/>
      <c r="B125" s="14">
        <v>70</v>
      </c>
      <c r="C125" s="4" t="s">
        <v>240</v>
      </c>
      <c r="D125" s="4"/>
      <c r="E125" s="24"/>
      <c r="F125" s="25"/>
      <c r="G125" s="24">
        <v>10000</v>
      </c>
    </row>
    <row r="126" spans="1:7" s="119" customFormat="1" ht="15.75" hidden="1" x14ac:dyDescent="0.25">
      <c r="A126" s="3"/>
      <c r="B126" s="14">
        <v>71</v>
      </c>
      <c r="C126" s="4" t="s">
        <v>241</v>
      </c>
      <c r="D126" s="4"/>
      <c r="E126" s="24"/>
      <c r="F126" s="25"/>
      <c r="G126" s="24">
        <v>10000</v>
      </c>
    </row>
    <row r="127" spans="1:7" s="119" customFormat="1" ht="15.75" hidden="1" x14ac:dyDescent="0.25">
      <c r="A127" s="3"/>
      <c r="B127" s="14">
        <v>72</v>
      </c>
      <c r="C127" s="4" t="s">
        <v>242</v>
      </c>
      <c r="D127" s="4"/>
      <c r="E127" s="24"/>
      <c r="F127" s="25"/>
      <c r="G127" s="24">
        <v>5000</v>
      </c>
    </row>
    <row r="128" spans="1:7" s="119" customFormat="1" ht="15.75" hidden="1" x14ac:dyDescent="0.25">
      <c r="A128" s="3"/>
      <c r="B128" s="14">
        <v>73</v>
      </c>
      <c r="C128" s="4" t="s">
        <v>243</v>
      </c>
      <c r="D128" s="4"/>
      <c r="E128" s="24"/>
      <c r="F128" s="25"/>
      <c r="G128" s="24">
        <v>5000</v>
      </c>
    </row>
    <row r="129" spans="1:7" s="119" customFormat="1" ht="15.75" hidden="1" x14ac:dyDescent="0.25">
      <c r="A129" s="3"/>
      <c r="B129" s="14">
        <v>74</v>
      </c>
      <c r="C129" s="4" t="s">
        <v>244</v>
      </c>
      <c r="D129" s="4"/>
      <c r="E129" s="24"/>
      <c r="F129" s="25"/>
      <c r="G129" s="24">
        <v>5000</v>
      </c>
    </row>
    <row r="130" spans="1:7" s="119" customFormat="1" ht="15.75" hidden="1" x14ac:dyDescent="0.25">
      <c r="A130" s="3"/>
      <c r="B130" s="14">
        <v>75</v>
      </c>
      <c r="C130" s="4" t="s">
        <v>245</v>
      </c>
      <c r="D130" s="4"/>
      <c r="E130" s="24"/>
      <c r="F130" s="25"/>
      <c r="G130" s="24">
        <v>10000</v>
      </c>
    </row>
    <row r="131" spans="1:7" s="119" customFormat="1" ht="15.75" hidden="1" x14ac:dyDescent="0.25">
      <c r="A131" s="3"/>
      <c r="B131" s="14">
        <v>76</v>
      </c>
      <c r="C131" s="4" t="s">
        <v>246</v>
      </c>
      <c r="D131" s="4"/>
      <c r="E131" s="24"/>
      <c r="F131" s="25"/>
      <c r="G131" s="24">
        <v>10000</v>
      </c>
    </row>
    <row r="132" spans="1:7" s="119" customFormat="1" ht="15.75" hidden="1" x14ac:dyDescent="0.25">
      <c r="A132" s="3"/>
      <c r="B132" s="14">
        <v>77</v>
      </c>
      <c r="C132" s="4" t="s">
        <v>247</v>
      </c>
      <c r="D132" s="4"/>
      <c r="E132" s="24"/>
      <c r="F132" s="25"/>
      <c r="G132" s="24">
        <v>10000</v>
      </c>
    </row>
    <row r="133" spans="1:7" s="119" customFormat="1" ht="15.75" hidden="1" x14ac:dyDescent="0.25">
      <c r="A133" s="3"/>
      <c r="B133" s="14">
        <v>78</v>
      </c>
      <c r="C133" s="4" t="s">
        <v>248</v>
      </c>
      <c r="D133" s="4"/>
      <c r="E133" s="24"/>
      <c r="F133" s="25"/>
      <c r="G133" s="24">
        <v>10000</v>
      </c>
    </row>
    <row r="134" spans="1:7" s="119" customFormat="1" ht="15.75" hidden="1" x14ac:dyDescent="0.25">
      <c r="A134" s="3"/>
      <c r="B134" s="14">
        <v>79</v>
      </c>
      <c r="C134" s="4" t="s">
        <v>249</v>
      </c>
      <c r="D134" s="4"/>
      <c r="E134" s="24"/>
      <c r="F134" s="25"/>
      <c r="G134" s="24">
        <v>10000</v>
      </c>
    </row>
    <row r="135" spans="1:7" s="119" customFormat="1" ht="15.75" hidden="1" x14ac:dyDescent="0.25">
      <c r="A135" s="3"/>
      <c r="B135" s="14">
        <v>80</v>
      </c>
      <c r="C135" s="4" t="s">
        <v>250</v>
      </c>
      <c r="D135" s="4"/>
      <c r="E135" s="24"/>
      <c r="F135" s="25"/>
      <c r="G135" s="24">
        <v>10000</v>
      </c>
    </row>
    <row r="136" spans="1:7" s="119" customFormat="1" ht="15.75" hidden="1" x14ac:dyDescent="0.25">
      <c r="A136" s="3"/>
      <c r="B136" s="14">
        <v>81</v>
      </c>
      <c r="C136" s="4" t="s">
        <v>251</v>
      </c>
      <c r="D136" s="4"/>
      <c r="E136" s="24"/>
      <c r="F136" s="25"/>
      <c r="G136" s="24">
        <v>10000</v>
      </c>
    </row>
    <row r="137" spans="1:7" s="119" customFormat="1" ht="15.75" hidden="1" x14ac:dyDescent="0.25">
      <c r="A137" s="3"/>
      <c r="B137" s="14">
        <v>82</v>
      </c>
      <c r="C137" s="4" t="s">
        <v>252</v>
      </c>
      <c r="D137" s="4"/>
      <c r="E137" s="24"/>
      <c r="F137" s="25"/>
      <c r="G137" s="24">
        <v>10000</v>
      </c>
    </row>
    <row r="138" spans="1:7" s="119" customFormat="1" ht="15.75" hidden="1" x14ac:dyDescent="0.25">
      <c r="A138" s="3"/>
      <c r="B138" s="14">
        <v>83</v>
      </c>
      <c r="C138" s="4" t="s">
        <v>253</v>
      </c>
      <c r="D138" s="4"/>
      <c r="E138" s="24"/>
      <c r="F138" s="25"/>
      <c r="G138" s="24">
        <v>10000</v>
      </c>
    </row>
    <row r="139" spans="1:7" s="119" customFormat="1" ht="15.75" hidden="1" x14ac:dyDescent="0.25">
      <c r="A139" s="3"/>
      <c r="B139" s="14">
        <v>84</v>
      </c>
      <c r="C139" s="4" t="s">
        <v>254</v>
      </c>
      <c r="D139" s="4"/>
      <c r="E139" s="24"/>
      <c r="F139" s="25"/>
      <c r="G139" s="24">
        <v>10000</v>
      </c>
    </row>
    <row r="140" spans="1:7" s="119" customFormat="1" ht="15.75" hidden="1" x14ac:dyDescent="0.25">
      <c r="A140" s="3"/>
      <c r="B140" s="14">
        <v>85</v>
      </c>
      <c r="C140" s="4" t="s">
        <v>255</v>
      </c>
      <c r="D140" s="4"/>
      <c r="E140" s="24"/>
      <c r="F140" s="25"/>
      <c r="G140" s="24">
        <v>10000</v>
      </c>
    </row>
    <row r="141" spans="1:7" s="119" customFormat="1" ht="15.75" hidden="1" x14ac:dyDescent="0.25">
      <c r="A141" s="3"/>
      <c r="B141" s="14">
        <v>86</v>
      </c>
      <c r="C141" s="4" t="s">
        <v>256</v>
      </c>
      <c r="D141" s="4"/>
      <c r="E141" s="24"/>
      <c r="F141" s="25"/>
      <c r="G141" s="24">
        <v>0</v>
      </c>
    </row>
    <row r="142" spans="1:7" s="119" customFormat="1" ht="15.75" hidden="1" x14ac:dyDescent="0.25">
      <c r="A142" s="3"/>
      <c r="B142" s="14">
        <v>87</v>
      </c>
      <c r="C142" s="4" t="s">
        <v>257</v>
      </c>
      <c r="D142" s="4"/>
      <c r="E142" s="24"/>
      <c r="F142" s="25"/>
      <c r="G142" s="24">
        <v>0</v>
      </c>
    </row>
    <row r="143" spans="1:7" s="119" customFormat="1" ht="15.75" hidden="1" x14ac:dyDescent="0.25">
      <c r="A143" s="3"/>
      <c r="B143" s="14">
        <v>88</v>
      </c>
      <c r="C143" s="4" t="s">
        <v>258</v>
      </c>
      <c r="D143" s="4"/>
      <c r="E143" s="24"/>
      <c r="F143" s="25"/>
      <c r="G143" s="24">
        <v>5000</v>
      </c>
    </row>
    <row r="144" spans="1:7" s="119" customFormat="1" ht="15.75" hidden="1" x14ac:dyDescent="0.25">
      <c r="A144" s="3"/>
      <c r="B144" s="14">
        <v>89</v>
      </c>
      <c r="C144" s="4" t="s">
        <v>259</v>
      </c>
      <c r="D144" s="4"/>
      <c r="E144" s="24"/>
      <c r="F144" s="25"/>
      <c r="G144" s="24">
        <v>5000</v>
      </c>
    </row>
    <row r="145" spans="1:7" s="119" customFormat="1" ht="15.75" hidden="1" x14ac:dyDescent="0.25">
      <c r="A145" s="3"/>
      <c r="B145" s="14">
        <v>90</v>
      </c>
      <c r="C145" s="4" t="s">
        <v>260</v>
      </c>
      <c r="D145" s="4"/>
      <c r="E145" s="24"/>
      <c r="F145" s="25"/>
      <c r="G145" s="24">
        <v>10000</v>
      </c>
    </row>
    <row r="146" spans="1:7" s="119" customFormat="1" ht="15.75" hidden="1" x14ac:dyDescent="0.25">
      <c r="A146" s="3"/>
      <c r="B146" s="14">
        <v>91</v>
      </c>
      <c r="C146" s="4" t="s">
        <v>261</v>
      </c>
      <c r="D146" s="4"/>
      <c r="E146" s="24"/>
      <c r="F146" s="25"/>
      <c r="G146" s="24">
        <v>10000</v>
      </c>
    </row>
    <row r="147" spans="1:7" s="119" customFormat="1" ht="15.75" hidden="1" x14ac:dyDescent="0.25">
      <c r="A147" s="3"/>
      <c r="B147" s="14">
        <v>92</v>
      </c>
      <c r="C147" s="4" t="s">
        <v>262</v>
      </c>
      <c r="D147" s="4"/>
      <c r="E147" s="24"/>
      <c r="F147" s="25"/>
      <c r="G147" s="24">
        <v>10000</v>
      </c>
    </row>
    <row r="148" spans="1:7" s="119" customFormat="1" ht="15.75" hidden="1" x14ac:dyDescent="0.25">
      <c r="A148" s="3"/>
      <c r="B148" s="14">
        <v>93</v>
      </c>
      <c r="C148" s="4" t="s">
        <v>263</v>
      </c>
      <c r="D148" s="4"/>
      <c r="E148" s="24"/>
      <c r="F148" s="25"/>
      <c r="G148" s="24">
        <v>5000</v>
      </c>
    </row>
    <row r="149" spans="1:7" s="119" customFormat="1" ht="15.75" hidden="1" x14ac:dyDescent="0.25">
      <c r="A149" s="3"/>
      <c r="B149" s="14">
        <v>94</v>
      </c>
      <c r="C149" s="4" t="s">
        <v>264</v>
      </c>
      <c r="D149" s="4"/>
      <c r="E149" s="24"/>
      <c r="F149" s="25"/>
      <c r="G149" s="24">
        <v>10000</v>
      </c>
    </row>
    <row r="150" spans="1:7" s="119" customFormat="1" ht="15.75" hidden="1" x14ac:dyDescent="0.25">
      <c r="A150" s="3"/>
      <c r="B150" s="14">
        <v>95</v>
      </c>
      <c r="C150" s="4" t="s">
        <v>265</v>
      </c>
      <c r="D150" s="4"/>
      <c r="E150" s="24"/>
      <c r="F150" s="25"/>
      <c r="G150" s="24">
        <v>5000</v>
      </c>
    </row>
    <row r="151" spans="1:7" s="119" customFormat="1" ht="15.75" hidden="1" x14ac:dyDescent="0.25">
      <c r="A151" s="3"/>
      <c r="B151" s="14">
        <v>96</v>
      </c>
      <c r="C151" s="4" t="s">
        <v>266</v>
      </c>
      <c r="D151" s="4"/>
      <c r="E151" s="24"/>
      <c r="F151" s="25"/>
      <c r="G151" s="24">
        <v>10000</v>
      </c>
    </row>
    <row r="152" spans="1:7" s="119" customFormat="1" ht="15.75" hidden="1" x14ac:dyDescent="0.25">
      <c r="A152" s="3"/>
      <c r="B152" s="14">
        <v>97</v>
      </c>
      <c r="C152" s="4" t="s">
        <v>267</v>
      </c>
      <c r="D152" s="4"/>
      <c r="E152" s="24"/>
      <c r="F152" s="25"/>
      <c r="G152" s="24">
        <v>0</v>
      </c>
    </row>
    <row r="153" spans="1:7" s="119" customFormat="1" ht="15.75" hidden="1" x14ac:dyDescent="0.25">
      <c r="A153" s="3"/>
      <c r="B153" s="14">
        <v>98</v>
      </c>
      <c r="C153" s="4" t="s">
        <v>268</v>
      </c>
      <c r="D153" s="4"/>
      <c r="E153" s="24"/>
      <c r="F153" s="25"/>
      <c r="G153" s="24">
        <v>10000</v>
      </c>
    </row>
    <row r="154" spans="1:7" s="119" customFormat="1" ht="15.75" hidden="1" x14ac:dyDescent="0.25">
      <c r="A154" s="3"/>
      <c r="B154" s="14">
        <v>99</v>
      </c>
      <c r="C154" s="4" t="s">
        <v>269</v>
      </c>
      <c r="D154" s="4"/>
      <c r="E154" s="24"/>
      <c r="F154" s="25"/>
      <c r="G154" s="24">
        <v>5000</v>
      </c>
    </row>
    <row r="155" spans="1:7" s="119" customFormat="1" ht="15.75" hidden="1" x14ac:dyDescent="0.25">
      <c r="A155" s="3"/>
      <c r="B155" s="14">
        <v>100</v>
      </c>
      <c r="C155" s="4" t="s">
        <v>270</v>
      </c>
      <c r="D155" s="4"/>
      <c r="E155" s="24"/>
      <c r="F155" s="25"/>
      <c r="G155" s="24">
        <v>10000</v>
      </c>
    </row>
    <row r="156" spans="1:7" s="119" customFormat="1" ht="15.75" hidden="1" x14ac:dyDescent="0.25">
      <c r="A156" s="3"/>
      <c r="B156" s="14">
        <v>101</v>
      </c>
      <c r="C156" s="4" t="s">
        <v>271</v>
      </c>
      <c r="D156" s="4"/>
      <c r="E156" s="24"/>
      <c r="F156" s="25"/>
      <c r="G156" s="24">
        <v>10000</v>
      </c>
    </row>
    <row r="157" spans="1:7" s="119" customFormat="1" ht="15.75" hidden="1" x14ac:dyDescent="0.25">
      <c r="A157" s="3"/>
      <c r="B157" s="14">
        <v>102</v>
      </c>
      <c r="C157" s="4" t="s">
        <v>272</v>
      </c>
      <c r="D157" s="4"/>
      <c r="E157" s="24"/>
      <c r="F157" s="25"/>
      <c r="G157" s="24">
        <v>10000</v>
      </c>
    </row>
    <row r="158" spans="1:7" s="119" customFormat="1" ht="15.75" hidden="1" x14ac:dyDescent="0.25">
      <c r="A158" s="3"/>
      <c r="B158" s="14">
        <v>103</v>
      </c>
      <c r="C158" s="4" t="s">
        <v>273</v>
      </c>
      <c r="D158" s="4"/>
      <c r="E158" s="24"/>
      <c r="F158" s="25"/>
      <c r="G158" s="24">
        <v>10000</v>
      </c>
    </row>
    <row r="159" spans="1:7" s="119" customFormat="1" ht="15.75" hidden="1" x14ac:dyDescent="0.25">
      <c r="A159" s="3"/>
      <c r="B159" s="14">
        <v>104</v>
      </c>
      <c r="C159" s="4" t="s">
        <v>274</v>
      </c>
      <c r="D159" s="4"/>
      <c r="E159" s="24"/>
      <c r="F159" s="25"/>
      <c r="G159" s="24">
        <v>5000</v>
      </c>
    </row>
    <row r="160" spans="1:7" s="119" customFormat="1" ht="15.75" hidden="1" x14ac:dyDescent="0.25">
      <c r="A160" s="3"/>
      <c r="B160" s="14">
        <v>105</v>
      </c>
      <c r="C160" s="4" t="s">
        <v>275</v>
      </c>
      <c r="D160" s="4"/>
      <c r="E160" s="24"/>
      <c r="F160" s="25"/>
      <c r="G160" s="24">
        <v>5000</v>
      </c>
    </row>
    <row r="161" spans="1:7" s="119" customFormat="1" ht="15.75" hidden="1" x14ac:dyDescent="0.25">
      <c r="A161" s="3"/>
      <c r="B161" s="14">
        <v>106</v>
      </c>
      <c r="C161" s="4" t="s">
        <v>276</v>
      </c>
      <c r="D161" s="4"/>
      <c r="E161" s="24"/>
      <c r="F161" s="25"/>
      <c r="G161" s="24">
        <v>10000</v>
      </c>
    </row>
    <row r="162" spans="1:7" s="119" customFormat="1" ht="15.75" hidden="1" x14ac:dyDescent="0.25">
      <c r="A162" s="3"/>
      <c r="B162" s="14">
        <v>107</v>
      </c>
      <c r="C162" s="4" t="s">
        <v>277</v>
      </c>
      <c r="D162" s="4"/>
      <c r="E162" s="24"/>
      <c r="F162" s="25"/>
      <c r="G162" s="24">
        <v>10000</v>
      </c>
    </row>
    <row r="163" spans="1:7" s="119" customFormat="1" ht="15.75" hidden="1" x14ac:dyDescent="0.25">
      <c r="A163" s="3"/>
      <c r="B163" s="14">
        <v>108</v>
      </c>
      <c r="C163" s="4" t="s">
        <v>278</v>
      </c>
      <c r="D163" s="4"/>
      <c r="E163" s="24"/>
      <c r="F163" s="25"/>
      <c r="G163" s="24">
        <v>0</v>
      </c>
    </row>
    <row r="164" spans="1:7" s="119" customFormat="1" ht="15.75" hidden="1" x14ac:dyDescent="0.25">
      <c r="A164" s="3"/>
      <c r="B164" s="14">
        <v>109</v>
      </c>
      <c r="C164" s="4" t="s">
        <v>279</v>
      </c>
      <c r="D164" s="4"/>
      <c r="E164" s="24"/>
      <c r="F164" s="25"/>
      <c r="G164" s="24">
        <v>10000</v>
      </c>
    </row>
    <row r="165" spans="1:7" s="119" customFormat="1" ht="15.75" hidden="1" x14ac:dyDescent="0.25">
      <c r="A165" s="3"/>
      <c r="B165" s="14">
        <v>110</v>
      </c>
      <c r="C165" s="4" t="s">
        <v>280</v>
      </c>
      <c r="D165" s="4"/>
      <c r="E165" s="24"/>
      <c r="F165" s="25"/>
      <c r="G165" s="24">
        <v>10000</v>
      </c>
    </row>
    <row r="166" spans="1:7" s="119" customFormat="1" ht="15.75" hidden="1" x14ac:dyDescent="0.25">
      <c r="A166" s="3"/>
      <c r="B166" s="14">
        <v>111</v>
      </c>
      <c r="C166" s="4" t="s">
        <v>281</v>
      </c>
      <c r="D166" s="4"/>
      <c r="E166" s="24"/>
      <c r="F166" s="25"/>
      <c r="G166" s="24">
        <v>10000</v>
      </c>
    </row>
    <row r="167" spans="1:7" s="119" customFormat="1" ht="15.75" hidden="1" x14ac:dyDescent="0.25">
      <c r="A167" s="3"/>
      <c r="B167" s="14">
        <v>112</v>
      </c>
      <c r="C167" s="4" t="s">
        <v>282</v>
      </c>
      <c r="D167" s="4"/>
      <c r="E167" s="24"/>
      <c r="F167" s="25"/>
      <c r="G167" s="24">
        <v>0</v>
      </c>
    </row>
    <row r="168" spans="1:7" s="119" customFormat="1" ht="15.75" hidden="1" x14ac:dyDescent="0.25">
      <c r="A168" s="3"/>
      <c r="B168" s="14">
        <v>113</v>
      </c>
      <c r="C168" s="4" t="s">
        <v>283</v>
      </c>
      <c r="D168" s="4"/>
      <c r="E168" s="24"/>
      <c r="F168" s="25"/>
      <c r="G168" s="24">
        <v>10000</v>
      </c>
    </row>
    <row r="169" spans="1:7" s="119" customFormat="1" ht="15.75" hidden="1" x14ac:dyDescent="0.25">
      <c r="A169" s="3"/>
      <c r="B169" s="14">
        <v>114</v>
      </c>
      <c r="C169" s="4" t="s">
        <v>284</v>
      </c>
      <c r="D169" s="4"/>
      <c r="E169" s="24"/>
      <c r="F169" s="25"/>
      <c r="G169" s="24">
        <v>5000</v>
      </c>
    </row>
    <row r="170" spans="1:7" s="119" customFormat="1" ht="15.75" hidden="1" x14ac:dyDescent="0.25">
      <c r="A170" s="3"/>
      <c r="B170" s="14">
        <v>115</v>
      </c>
      <c r="C170" s="4" t="s">
        <v>285</v>
      </c>
      <c r="D170" s="4"/>
      <c r="E170" s="42"/>
      <c r="F170" s="25"/>
      <c r="G170" s="42">
        <v>5000</v>
      </c>
    </row>
    <row r="171" spans="1:7" s="119" customFormat="1" ht="15.75" hidden="1" x14ac:dyDescent="0.25">
      <c r="A171" s="3"/>
      <c r="B171" s="14">
        <v>116</v>
      </c>
      <c r="C171" s="4" t="s">
        <v>286</v>
      </c>
      <c r="D171" s="4"/>
      <c r="E171" s="24"/>
      <c r="F171" s="25"/>
      <c r="G171" s="24">
        <v>10000</v>
      </c>
    </row>
    <row r="172" spans="1:7" s="119" customFormat="1" ht="15.75" hidden="1" x14ac:dyDescent="0.25">
      <c r="A172" s="3"/>
      <c r="B172" s="14">
        <v>117</v>
      </c>
      <c r="C172" s="4" t="s">
        <v>287</v>
      </c>
      <c r="D172" s="4"/>
      <c r="E172" s="24"/>
      <c r="F172" s="25"/>
      <c r="G172" s="24">
        <v>0</v>
      </c>
    </row>
    <row r="173" spans="1:7" s="119" customFormat="1" ht="15.75" hidden="1" x14ac:dyDescent="0.25">
      <c r="A173" s="3"/>
      <c r="B173" s="14">
        <v>118</v>
      </c>
      <c r="C173" s="4" t="s">
        <v>288</v>
      </c>
      <c r="D173" s="4"/>
      <c r="E173" s="24"/>
      <c r="F173" s="25"/>
      <c r="G173" s="24">
        <v>10000</v>
      </c>
    </row>
    <row r="174" spans="1:7" s="119" customFormat="1" ht="15.75" hidden="1" x14ac:dyDescent="0.25">
      <c r="A174" s="3"/>
      <c r="B174" s="14">
        <v>119</v>
      </c>
      <c r="C174" s="4" t="s">
        <v>289</v>
      </c>
      <c r="D174" s="4"/>
      <c r="E174" s="24"/>
      <c r="F174" s="25"/>
      <c r="G174" s="24">
        <v>10000</v>
      </c>
    </row>
    <row r="175" spans="1:7" s="119" customFormat="1" ht="15.75" hidden="1" x14ac:dyDescent="0.25">
      <c r="A175" s="3"/>
      <c r="B175" s="14">
        <v>120</v>
      </c>
      <c r="C175" s="4" t="s">
        <v>290</v>
      </c>
      <c r="D175" s="4"/>
      <c r="E175" s="42"/>
      <c r="F175" s="25"/>
      <c r="G175" s="42">
        <v>5000</v>
      </c>
    </row>
    <row r="176" spans="1:7" s="119" customFormat="1" ht="15.75" hidden="1" x14ac:dyDescent="0.25">
      <c r="A176" s="3"/>
      <c r="B176" s="14">
        <v>121</v>
      </c>
      <c r="C176" s="4" t="s">
        <v>291</v>
      </c>
      <c r="D176" s="4"/>
      <c r="E176" s="24"/>
      <c r="F176" s="25"/>
      <c r="G176" s="24">
        <v>10000</v>
      </c>
    </row>
    <row r="177" spans="1:7" s="119" customFormat="1" ht="15.75" hidden="1" x14ac:dyDescent="0.25">
      <c r="A177" s="3"/>
      <c r="B177" s="14">
        <v>122</v>
      </c>
      <c r="C177" s="4" t="s">
        <v>292</v>
      </c>
      <c r="D177" s="4"/>
      <c r="E177" s="24"/>
      <c r="F177" s="25"/>
      <c r="G177" s="24">
        <v>10000</v>
      </c>
    </row>
    <row r="178" spans="1:7" s="119" customFormat="1" ht="15.75" hidden="1" x14ac:dyDescent="0.25">
      <c r="A178" s="3"/>
      <c r="B178" s="14">
        <v>123</v>
      </c>
      <c r="C178" s="4" t="s">
        <v>293</v>
      </c>
      <c r="D178" s="4"/>
      <c r="E178" s="24"/>
      <c r="F178" s="25"/>
      <c r="G178" s="24">
        <v>10000</v>
      </c>
    </row>
    <row r="179" spans="1:7" s="119" customFormat="1" ht="15.75" hidden="1" x14ac:dyDescent="0.25">
      <c r="A179" s="3"/>
      <c r="B179" s="14">
        <v>124</v>
      </c>
      <c r="C179" s="43" t="s">
        <v>294</v>
      </c>
      <c r="D179" s="4"/>
      <c r="E179" s="24"/>
      <c r="F179" s="25"/>
      <c r="G179" s="24">
        <v>10000</v>
      </c>
    </row>
    <row r="180" spans="1:7" s="119" customFormat="1" ht="15.75" hidden="1" x14ac:dyDescent="0.25">
      <c r="A180" s="3"/>
      <c r="B180" s="14">
        <v>125</v>
      </c>
      <c r="C180" s="43" t="s">
        <v>295</v>
      </c>
      <c r="D180" s="4"/>
      <c r="E180" s="24"/>
      <c r="F180" s="25"/>
      <c r="G180" s="24">
        <v>5000</v>
      </c>
    </row>
    <row r="181" spans="1:7" s="119" customFormat="1" ht="15.75" hidden="1" x14ac:dyDescent="0.25">
      <c r="A181" s="3"/>
      <c r="B181" s="14">
        <v>126</v>
      </c>
      <c r="C181" s="43" t="s">
        <v>296</v>
      </c>
      <c r="D181" s="4"/>
      <c r="E181" s="24"/>
      <c r="F181" s="25"/>
      <c r="G181" s="24">
        <v>0</v>
      </c>
    </row>
    <row r="182" spans="1:7" s="119" customFormat="1" ht="15.75" hidden="1" x14ac:dyDescent="0.25">
      <c r="A182" s="3"/>
      <c r="B182" s="14">
        <v>127</v>
      </c>
      <c r="C182" s="43" t="s">
        <v>297</v>
      </c>
      <c r="D182" s="4"/>
      <c r="E182" s="24"/>
      <c r="F182" s="25"/>
      <c r="G182" s="24">
        <v>0</v>
      </c>
    </row>
    <row r="183" spans="1:7" s="119" customFormat="1" ht="15.75" hidden="1" x14ac:dyDescent="0.25">
      <c r="A183" s="3"/>
      <c r="B183" s="14">
        <v>128</v>
      </c>
      <c r="C183" s="43" t="s">
        <v>298</v>
      </c>
      <c r="D183" s="4"/>
      <c r="E183" s="24"/>
      <c r="F183" s="25"/>
      <c r="G183" s="24">
        <v>10000</v>
      </c>
    </row>
    <row r="184" spans="1:7" s="119" customFormat="1" ht="15.75" hidden="1" x14ac:dyDescent="0.25">
      <c r="A184" s="3"/>
      <c r="B184" s="14">
        <v>129</v>
      </c>
      <c r="C184" s="43" t="s">
        <v>299</v>
      </c>
      <c r="D184" s="4"/>
      <c r="E184" s="24"/>
      <c r="F184" s="25"/>
      <c r="G184" s="24">
        <v>0</v>
      </c>
    </row>
    <row r="185" spans="1:7" s="119" customFormat="1" ht="15.75" hidden="1" x14ac:dyDescent="0.25">
      <c r="A185" s="3"/>
      <c r="B185" s="14">
        <v>130</v>
      </c>
      <c r="C185" s="43" t="s">
        <v>300</v>
      </c>
      <c r="D185" s="4"/>
      <c r="E185" s="24"/>
      <c r="F185" s="25"/>
      <c r="G185" s="24">
        <v>10000</v>
      </c>
    </row>
    <row r="186" spans="1:7" s="119" customFormat="1" ht="15.75" hidden="1" x14ac:dyDescent="0.25">
      <c r="A186" s="3"/>
      <c r="B186" s="14">
        <v>131</v>
      </c>
      <c r="C186" s="43" t="s">
        <v>301</v>
      </c>
      <c r="D186" s="4"/>
      <c r="E186" s="24"/>
      <c r="F186" s="25"/>
      <c r="G186" s="24">
        <v>10000</v>
      </c>
    </row>
    <row r="187" spans="1:7" s="119" customFormat="1" ht="15.75" hidden="1" x14ac:dyDescent="0.25">
      <c r="A187" s="3"/>
      <c r="B187" s="14">
        <v>132</v>
      </c>
      <c r="C187" s="43" t="s">
        <v>302</v>
      </c>
      <c r="D187" s="4"/>
      <c r="E187" s="24"/>
      <c r="F187" s="25"/>
      <c r="G187" s="24">
        <v>10000</v>
      </c>
    </row>
    <row r="188" spans="1:7" s="119" customFormat="1" ht="15.75" hidden="1" x14ac:dyDescent="0.25">
      <c r="A188" s="3"/>
      <c r="B188" s="14">
        <v>133</v>
      </c>
      <c r="C188" s="43" t="s">
        <v>303</v>
      </c>
      <c r="D188" s="4"/>
      <c r="E188" s="24"/>
      <c r="F188" s="25"/>
      <c r="G188" s="24">
        <v>10000</v>
      </c>
    </row>
    <row r="189" spans="1:7" s="119" customFormat="1" ht="15.75" hidden="1" x14ac:dyDescent="0.25">
      <c r="A189" s="3"/>
      <c r="B189" s="14">
        <v>134</v>
      </c>
      <c r="C189" s="44" t="s">
        <v>304</v>
      </c>
      <c r="D189" s="4"/>
      <c r="E189" s="24"/>
      <c r="F189" s="25"/>
      <c r="G189" s="24">
        <v>10000</v>
      </c>
    </row>
    <row r="190" spans="1:7" s="119" customFormat="1" ht="15.75" hidden="1" x14ac:dyDescent="0.25">
      <c r="A190" s="3"/>
      <c r="B190" s="14">
        <v>135</v>
      </c>
      <c r="C190" s="44" t="s">
        <v>305</v>
      </c>
      <c r="D190" s="4"/>
      <c r="E190" s="24"/>
      <c r="F190" s="25"/>
      <c r="G190" s="24">
        <v>10000</v>
      </c>
    </row>
    <row r="191" spans="1:7" s="119" customFormat="1" ht="15.75" hidden="1" x14ac:dyDescent="0.25">
      <c r="A191" s="3"/>
      <c r="B191" s="14">
        <v>136</v>
      </c>
      <c r="C191" s="44" t="s">
        <v>306</v>
      </c>
      <c r="D191" s="4"/>
      <c r="E191" s="24"/>
      <c r="F191" s="25"/>
      <c r="G191" s="24">
        <v>5000</v>
      </c>
    </row>
    <row r="192" spans="1:7" s="119" customFormat="1" ht="15.75" hidden="1" x14ac:dyDescent="0.25">
      <c r="A192" s="3"/>
      <c r="B192" s="14">
        <v>137</v>
      </c>
      <c r="C192" s="44" t="s">
        <v>307</v>
      </c>
      <c r="D192" s="4"/>
      <c r="E192" s="24"/>
      <c r="F192" s="25"/>
      <c r="G192" s="24">
        <v>5000</v>
      </c>
    </row>
    <row r="193" spans="1:7" s="119" customFormat="1" ht="15.75" hidden="1" x14ac:dyDescent="0.25">
      <c r="A193" s="3"/>
      <c r="B193" s="14">
        <v>138</v>
      </c>
      <c r="C193" s="44" t="s">
        <v>308</v>
      </c>
      <c r="D193" s="4"/>
      <c r="E193" s="24"/>
      <c r="F193" s="25"/>
      <c r="G193" s="24">
        <v>0</v>
      </c>
    </row>
    <row r="194" spans="1:7" s="119" customFormat="1" ht="15.75" hidden="1" x14ac:dyDescent="0.25">
      <c r="A194" s="3"/>
      <c r="B194" s="14">
        <v>139</v>
      </c>
      <c r="C194" s="44" t="s">
        <v>309</v>
      </c>
      <c r="D194" s="4"/>
      <c r="E194" s="24"/>
      <c r="F194" s="25"/>
      <c r="G194" s="24">
        <v>0</v>
      </c>
    </row>
    <row r="195" spans="1:7" s="119" customFormat="1" ht="15.75" hidden="1" x14ac:dyDescent="0.25">
      <c r="A195" s="3"/>
      <c r="B195" s="14">
        <v>140</v>
      </c>
      <c r="C195" s="44" t="s">
        <v>310</v>
      </c>
      <c r="D195" s="4"/>
      <c r="E195" s="24"/>
      <c r="F195" s="25"/>
      <c r="G195" s="24">
        <v>10000</v>
      </c>
    </row>
    <row r="196" spans="1:7" s="119" customFormat="1" ht="15.75" hidden="1" x14ac:dyDescent="0.25">
      <c r="A196" s="3"/>
      <c r="B196" s="14">
        <v>141</v>
      </c>
      <c r="C196" s="44" t="s">
        <v>311</v>
      </c>
      <c r="D196" s="4"/>
      <c r="E196" s="24"/>
      <c r="F196" s="25"/>
      <c r="G196" s="24">
        <v>10000</v>
      </c>
    </row>
    <row r="197" spans="1:7" s="119" customFormat="1" ht="15.75" hidden="1" x14ac:dyDescent="0.25">
      <c r="A197" s="3"/>
      <c r="B197" s="14">
        <v>142</v>
      </c>
      <c r="C197" s="44" t="s">
        <v>312</v>
      </c>
      <c r="D197" s="4"/>
      <c r="E197" s="24"/>
      <c r="F197" s="25"/>
      <c r="G197" s="24">
        <v>0</v>
      </c>
    </row>
    <row r="198" spans="1:7" s="119" customFormat="1" ht="15.75" hidden="1" x14ac:dyDescent="0.25">
      <c r="A198" s="3"/>
      <c r="B198" s="14">
        <v>143</v>
      </c>
      <c r="C198" s="44" t="s">
        <v>313</v>
      </c>
      <c r="D198" s="4"/>
      <c r="E198" s="24"/>
      <c r="F198" s="25"/>
      <c r="G198" s="24">
        <v>5000</v>
      </c>
    </row>
    <row r="199" spans="1:7" s="119" customFormat="1" ht="15.75" hidden="1" x14ac:dyDescent="0.25">
      <c r="A199" s="3"/>
      <c r="B199" s="14">
        <v>144</v>
      </c>
      <c r="C199" s="44" t="s">
        <v>314</v>
      </c>
      <c r="D199" s="4"/>
      <c r="E199" s="24"/>
      <c r="F199" s="25"/>
      <c r="G199" s="24">
        <v>5000</v>
      </c>
    </row>
    <row r="200" spans="1:7" s="119" customFormat="1" ht="15.75" hidden="1" x14ac:dyDescent="0.25">
      <c r="A200" s="3"/>
      <c r="B200" s="14">
        <v>145</v>
      </c>
      <c r="C200" s="44" t="s">
        <v>315</v>
      </c>
      <c r="D200" s="4"/>
      <c r="E200" s="24"/>
      <c r="F200" s="25"/>
      <c r="G200" s="24">
        <v>5000</v>
      </c>
    </row>
    <row r="201" spans="1:7" s="119" customFormat="1" ht="15.75" hidden="1" x14ac:dyDescent="0.25">
      <c r="A201" s="3"/>
      <c r="B201" s="14">
        <v>146</v>
      </c>
      <c r="C201" s="44" t="s">
        <v>316</v>
      </c>
      <c r="D201" s="4"/>
      <c r="E201" s="24"/>
      <c r="F201" s="25"/>
      <c r="G201" s="24">
        <v>5000</v>
      </c>
    </row>
    <row r="202" spans="1:7" s="119" customFormat="1" ht="15.75" hidden="1" x14ac:dyDescent="0.25">
      <c r="A202" s="3"/>
      <c r="B202" s="14">
        <v>147</v>
      </c>
      <c r="C202" s="44" t="s">
        <v>317</v>
      </c>
      <c r="D202" s="4"/>
      <c r="E202" s="24"/>
      <c r="F202" s="25"/>
      <c r="G202" s="24">
        <v>10000</v>
      </c>
    </row>
    <row r="203" spans="1:7" s="119" customFormat="1" ht="15.75" hidden="1" x14ac:dyDescent="0.25">
      <c r="A203" s="3"/>
      <c r="B203" s="14">
        <v>148</v>
      </c>
      <c r="C203" s="44" t="s">
        <v>318</v>
      </c>
      <c r="D203" s="4"/>
      <c r="E203" s="24"/>
      <c r="F203" s="25"/>
      <c r="G203" s="24">
        <v>10000</v>
      </c>
    </row>
    <row r="204" spans="1:7" s="119" customFormat="1" ht="15.75" hidden="1" x14ac:dyDescent="0.25">
      <c r="A204" s="3"/>
      <c r="B204" s="14">
        <v>149</v>
      </c>
      <c r="C204" s="44" t="s">
        <v>319</v>
      </c>
      <c r="D204" s="4"/>
      <c r="E204" s="24"/>
      <c r="F204" s="25"/>
      <c r="G204" s="24">
        <v>10000</v>
      </c>
    </row>
    <row r="205" spans="1:7" s="119" customFormat="1" ht="15.75" hidden="1" x14ac:dyDescent="0.25">
      <c r="A205" s="3"/>
      <c r="B205" s="14">
        <v>150</v>
      </c>
      <c r="C205" s="44" t="s">
        <v>320</v>
      </c>
      <c r="D205" s="4"/>
      <c r="E205" s="24"/>
      <c r="F205" s="25"/>
      <c r="G205" s="24">
        <v>10000</v>
      </c>
    </row>
    <row r="206" spans="1:7" s="119" customFormat="1" ht="15.75" hidden="1" x14ac:dyDescent="0.25">
      <c r="A206" s="3"/>
      <c r="B206" s="14">
        <v>151</v>
      </c>
      <c r="C206" s="44" t="s">
        <v>321</v>
      </c>
      <c r="D206" s="4"/>
      <c r="E206" s="24"/>
      <c r="F206" s="25"/>
      <c r="G206" s="24">
        <v>10000</v>
      </c>
    </row>
    <row r="207" spans="1:7" s="119" customFormat="1" ht="15.75" hidden="1" x14ac:dyDescent="0.25">
      <c r="A207" s="3"/>
      <c r="B207" s="14">
        <v>152</v>
      </c>
      <c r="C207" s="44" t="s">
        <v>322</v>
      </c>
      <c r="D207" s="4"/>
      <c r="E207" s="24"/>
      <c r="F207" s="25"/>
      <c r="G207" s="24">
        <v>5000</v>
      </c>
    </row>
    <row r="208" spans="1:7" s="119" customFormat="1" ht="15.75" hidden="1" x14ac:dyDescent="0.25">
      <c r="A208" s="3"/>
      <c r="B208" s="14">
        <v>153</v>
      </c>
      <c r="C208" s="44" t="s">
        <v>323</v>
      </c>
      <c r="D208" s="4"/>
      <c r="E208" s="24"/>
      <c r="F208" s="25"/>
      <c r="G208" s="24">
        <v>10000</v>
      </c>
    </row>
    <row r="209" spans="1:7" s="119" customFormat="1" ht="15.75" hidden="1" x14ac:dyDescent="0.25">
      <c r="A209" s="3"/>
      <c r="B209" s="14">
        <v>154</v>
      </c>
      <c r="C209" s="44" t="s">
        <v>324</v>
      </c>
      <c r="D209" s="4"/>
      <c r="E209" s="24"/>
      <c r="F209" s="25"/>
      <c r="G209" s="24">
        <v>5000</v>
      </c>
    </row>
    <row r="210" spans="1:7" s="119" customFormat="1" ht="15.75" hidden="1" x14ac:dyDescent="0.25">
      <c r="A210" s="3"/>
      <c r="B210" s="14">
        <v>155</v>
      </c>
      <c r="C210" s="44" t="s">
        <v>325</v>
      </c>
      <c r="D210" s="4"/>
      <c r="E210" s="24"/>
      <c r="F210" s="25"/>
      <c r="G210" s="24">
        <v>10000</v>
      </c>
    </row>
    <row r="211" spans="1:7" s="119" customFormat="1" ht="15.75" hidden="1" x14ac:dyDescent="0.25">
      <c r="A211" s="3"/>
      <c r="B211" s="14">
        <v>156</v>
      </c>
      <c r="C211" s="44" t="s">
        <v>326</v>
      </c>
      <c r="D211" s="4"/>
      <c r="E211" s="24"/>
      <c r="F211" s="25"/>
      <c r="G211" s="24">
        <v>10000</v>
      </c>
    </row>
    <row r="212" spans="1:7" s="119" customFormat="1" ht="15.75" hidden="1" x14ac:dyDescent="0.25">
      <c r="A212" s="3"/>
      <c r="B212" s="14">
        <v>157</v>
      </c>
      <c r="C212" s="44" t="s">
        <v>327</v>
      </c>
      <c r="D212" s="4"/>
      <c r="E212" s="24"/>
      <c r="F212" s="25"/>
      <c r="G212" s="24">
        <v>10000</v>
      </c>
    </row>
    <row r="213" spans="1:7" s="119" customFormat="1" ht="15.75" hidden="1" x14ac:dyDescent="0.25">
      <c r="A213" s="3"/>
      <c r="B213" s="14">
        <v>158</v>
      </c>
      <c r="C213" s="44" t="s">
        <v>328</v>
      </c>
      <c r="D213" s="4"/>
      <c r="E213" s="24"/>
      <c r="F213" s="25"/>
      <c r="G213" s="24">
        <v>0</v>
      </c>
    </row>
    <row r="214" spans="1:7" s="119" customFormat="1" ht="15.75" hidden="1" x14ac:dyDescent="0.25">
      <c r="A214" s="3"/>
      <c r="B214" s="14">
        <v>159</v>
      </c>
      <c r="C214" s="44" t="s">
        <v>329</v>
      </c>
      <c r="D214" s="4"/>
      <c r="E214" s="24"/>
      <c r="F214" s="25"/>
      <c r="G214" s="24">
        <v>10000</v>
      </c>
    </row>
    <row r="215" spans="1:7" s="119" customFormat="1" ht="15.75" hidden="1" x14ac:dyDescent="0.25">
      <c r="A215" s="3"/>
      <c r="B215" s="14">
        <v>160</v>
      </c>
      <c r="C215" s="44" t="s">
        <v>330</v>
      </c>
      <c r="D215" s="4"/>
      <c r="E215" s="24"/>
      <c r="F215" s="25"/>
      <c r="G215" s="24">
        <v>10000</v>
      </c>
    </row>
    <row r="216" spans="1:7" s="119" customFormat="1" ht="15.75" hidden="1" x14ac:dyDescent="0.25">
      <c r="A216" s="3"/>
      <c r="B216" s="14">
        <v>161</v>
      </c>
      <c r="C216" s="44" t="s">
        <v>331</v>
      </c>
      <c r="D216" s="4"/>
      <c r="E216" s="24"/>
      <c r="F216" s="25"/>
      <c r="G216" s="24">
        <v>0</v>
      </c>
    </row>
    <row r="217" spans="1:7" s="119" customFormat="1" ht="15.75" hidden="1" x14ac:dyDescent="0.25">
      <c r="A217" s="3"/>
      <c r="B217" s="14">
        <v>162</v>
      </c>
      <c r="C217" s="44" t="s">
        <v>332</v>
      </c>
      <c r="D217" s="4"/>
      <c r="E217" s="24"/>
      <c r="F217" s="25"/>
      <c r="G217" s="24">
        <v>5000</v>
      </c>
    </row>
    <row r="218" spans="1:7" s="119" customFormat="1" ht="15.75" hidden="1" x14ac:dyDescent="0.25">
      <c r="A218" s="3"/>
      <c r="B218" s="14">
        <v>163</v>
      </c>
      <c r="C218" s="44" t="s">
        <v>333</v>
      </c>
      <c r="D218" s="4"/>
      <c r="E218" s="24"/>
      <c r="F218" s="25"/>
      <c r="G218" s="24">
        <v>5000</v>
      </c>
    </row>
    <row r="219" spans="1:7" s="119" customFormat="1" ht="15.75" hidden="1" x14ac:dyDescent="0.25">
      <c r="A219" s="3"/>
      <c r="B219" s="14">
        <v>164</v>
      </c>
      <c r="C219" s="44" t="s">
        <v>334</v>
      </c>
      <c r="D219" s="4"/>
      <c r="E219" s="24"/>
      <c r="F219" s="25"/>
      <c r="G219" s="24">
        <v>5000</v>
      </c>
    </row>
    <row r="220" spans="1:7" s="119" customFormat="1" ht="15.75" hidden="1" x14ac:dyDescent="0.25">
      <c r="A220" s="3"/>
      <c r="B220" s="14">
        <v>165</v>
      </c>
      <c r="C220" s="44" t="s">
        <v>335</v>
      </c>
      <c r="D220" s="4"/>
      <c r="E220" s="24"/>
      <c r="F220" s="25"/>
      <c r="G220" s="24">
        <v>10000</v>
      </c>
    </row>
    <row r="221" spans="1:7" s="119" customFormat="1" ht="15.75" hidden="1" x14ac:dyDescent="0.25">
      <c r="A221" s="3"/>
      <c r="B221" s="14">
        <v>166</v>
      </c>
      <c r="C221" s="44" t="s">
        <v>336</v>
      </c>
      <c r="D221" s="4"/>
      <c r="E221" s="24"/>
      <c r="F221" s="25"/>
      <c r="G221" s="24">
        <v>10000</v>
      </c>
    </row>
    <row r="222" spans="1:7" s="119" customFormat="1" ht="15.75" hidden="1" x14ac:dyDescent="0.25">
      <c r="A222" s="3"/>
      <c r="B222" s="14">
        <v>167</v>
      </c>
      <c r="C222" s="44" t="s">
        <v>337</v>
      </c>
      <c r="D222" s="4"/>
      <c r="E222" s="24"/>
      <c r="F222" s="25"/>
      <c r="G222" s="24">
        <v>10000</v>
      </c>
    </row>
    <row r="223" spans="1:7" s="119" customFormat="1" ht="15.75" hidden="1" x14ac:dyDescent="0.25">
      <c r="A223" s="3"/>
      <c r="B223" s="14">
        <v>168</v>
      </c>
      <c r="C223" s="44" t="s">
        <v>338</v>
      </c>
      <c r="D223" s="4"/>
      <c r="E223" s="24"/>
      <c r="F223" s="25"/>
      <c r="G223" s="24">
        <v>10000</v>
      </c>
    </row>
    <row r="224" spans="1:7" s="119" customFormat="1" ht="15.75" hidden="1" x14ac:dyDescent="0.25">
      <c r="A224" s="3"/>
      <c r="B224" s="14">
        <v>169</v>
      </c>
      <c r="C224" s="44" t="s">
        <v>339</v>
      </c>
      <c r="D224" s="4"/>
      <c r="E224" s="24"/>
      <c r="F224" s="25"/>
      <c r="G224" s="24">
        <v>10000</v>
      </c>
    </row>
    <row r="225" spans="1:7" s="119" customFormat="1" ht="15.75" hidden="1" x14ac:dyDescent="0.25">
      <c r="A225" s="3"/>
      <c r="B225" s="14">
        <v>170</v>
      </c>
      <c r="C225" s="44" t="s">
        <v>340</v>
      </c>
      <c r="D225" s="4"/>
      <c r="E225" s="24"/>
      <c r="F225" s="25"/>
      <c r="G225" s="24">
        <v>10000</v>
      </c>
    </row>
    <row r="226" spans="1:7" s="119" customFormat="1" ht="15.75" hidden="1" x14ac:dyDescent="0.25">
      <c r="A226" s="3"/>
      <c r="B226" s="14">
        <v>171</v>
      </c>
      <c r="C226" s="44" t="s">
        <v>341</v>
      </c>
      <c r="D226" s="4"/>
      <c r="E226" s="24"/>
      <c r="F226" s="25"/>
      <c r="G226" s="24">
        <v>10000</v>
      </c>
    </row>
    <row r="227" spans="1:7" s="119" customFormat="1" ht="15.75" hidden="1" x14ac:dyDescent="0.25">
      <c r="A227" s="3"/>
      <c r="B227" s="14">
        <v>172</v>
      </c>
      <c r="C227" s="44" t="s">
        <v>342</v>
      </c>
      <c r="D227" s="4"/>
      <c r="E227" s="24"/>
      <c r="F227" s="25"/>
      <c r="G227" s="24">
        <v>10000</v>
      </c>
    </row>
    <row r="228" spans="1:7" s="119" customFormat="1" ht="15.75" hidden="1" x14ac:dyDescent="0.25">
      <c r="A228" s="3"/>
      <c r="B228" s="14">
        <v>173</v>
      </c>
      <c r="C228" s="44" t="s">
        <v>343</v>
      </c>
      <c r="D228" s="4"/>
      <c r="E228" s="24"/>
      <c r="F228" s="25"/>
      <c r="G228" s="24">
        <v>5000</v>
      </c>
    </row>
    <row r="229" spans="1:7" s="119" customFormat="1" ht="15.75" hidden="1" x14ac:dyDescent="0.25">
      <c r="A229" s="3"/>
      <c r="B229" s="14">
        <v>174</v>
      </c>
      <c r="C229" s="44" t="s">
        <v>344</v>
      </c>
      <c r="D229" s="4"/>
      <c r="E229" s="24"/>
      <c r="F229" s="25"/>
      <c r="G229" s="24">
        <v>0</v>
      </c>
    </row>
    <row r="230" spans="1:7" s="119" customFormat="1" ht="15.75" hidden="1" x14ac:dyDescent="0.25">
      <c r="A230" s="3"/>
      <c r="B230" s="14">
        <v>175</v>
      </c>
      <c r="C230" s="44" t="s">
        <v>345</v>
      </c>
      <c r="D230" s="4"/>
      <c r="E230" s="24"/>
      <c r="F230" s="25"/>
      <c r="G230" s="24">
        <v>5000</v>
      </c>
    </row>
    <row r="231" spans="1:7" s="119" customFormat="1" ht="15.75" hidden="1" x14ac:dyDescent="0.25">
      <c r="A231" s="3"/>
      <c r="B231" s="14">
        <v>176</v>
      </c>
      <c r="C231" s="44" t="s">
        <v>346</v>
      </c>
      <c r="D231" s="4"/>
      <c r="E231" s="24"/>
      <c r="F231" s="25"/>
      <c r="G231" s="24">
        <v>5000</v>
      </c>
    </row>
    <row r="232" spans="1:7" s="119" customFormat="1" ht="15.75" hidden="1" x14ac:dyDescent="0.25">
      <c r="A232" s="3"/>
      <c r="B232" s="14">
        <v>177</v>
      </c>
      <c r="C232" s="44" t="s">
        <v>347</v>
      </c>
      <c r="D232" s="4"/>
      <c r="E232" s="24"/>
      <c r="F232" s="25"/>
      <c r="G232" s="24">
        <v>5000</v>
      </c>
    </row>
    <row r="233" spans="1:7" s="119" customFormat="1" ht="15.75" hidden="1" x14ac:dyDescent="0.25">
      <c r="A233" s="3"/>
      <c r="B233" s="14">
        <v>178</v>
      </c>
      <c r="C233" s="44" t="s">
        <v>348</v>
      </c>
      <c r="D233" s="4"/>
      <c r="E233" s="24"/>
      <c r="F233" s="25"/>
      <c r="G233" s="24">
        <v>0</v>
      </c>
    </row>
    <row r="234" spans="1:7" s="119" customFormat="1" ht="15.75" hidden="1" x14ac:dyDescent="0.25">
      <c r="A234" s="3"/>
      <c r="B234" s="14">
        <v>179</v>
      </c>
      <c r="C234" s="44" t="s">
        <v>349</v>
      </c>
      <c r="D234" s="4"/>
      <c r="E234" s="24"/>
      <c r="F234" s="25"/>
      <c r="G234" s="24">
        <v>10000</v>
      </c>
    </row>
    <row r="235" spans="1:7" s="119" customFormat="1" ht="15.75" hidden="1" x14ac:dyDescent="0.25">
      <c r="A235" s="3"/>
      <c r="B235" s="14">
        <v>180</v>
      </c>
      <c r="C235" s="44" t="s">
        <v>350</v>
      </c>
      <c r="D235" s="4"/>
      <c r="E235" s="24"/>
      <c r="F235" s="25"/>
      <c r="G235" s="24">
        <v>0</v>
      </c>
    </row>
    <row r="236" spans="1:7" s="119" customFormat="1" ht="15.75" hidden="1" x14ac:dyDescent="0.25">
      <c r="A236" s="3"/>
      <c r="B236" s="14">
        <v>181</v>
      </c>
      <c r="C236" s="44" t="s">
        <v>351</v>
      </c>
      <c r="D236" s="4"/>
      <c r="E236" s="24"/>
      <c r="F236" s="25"/>
      <c r="G236" s="24">
        <v>5000</v>
      </c>
    </row>
    <row r="237" spans="1:7" s="119" customFormat="1" ht="15.75" hidden="1" x14ac:dyDescent="0.25">
      <c r="A237" s="3"/>
      <c r="B237" s="14">
        <v>182</v>
      </c>
      <c r="C237" s="44" t="s">
        <v>352</v>
      </c>
      <c r="D237" s="4"/>
      <c r="E237" s="24"/>
      <c r="F237" s="25"/>
      <c r="G237" s="24">
        <v>5000</v>
      </c>
    </row>
    <row r="238" spans="1:7" s="119" customFormat="1" ht="15.75" hidden="1" x14ac:dyDescent="0.25">
      <c r="A238" s="3"/>
      <c r="B238" s="14">
        <v>183</v>
      </c>
      <c r="C238" s="44" t="s">
        <v>353</v>
      </c>
      <c r="D238" s="4"/>
      <c r="E238" s="24"/>
      <c r="F238" s="25"/>
      <c r="G238" s="24">
        <v>10000</v>
      </c>
    </row>
    <row r="239" spans="1:7" s="119" customFormat="1" ht="15.75" hidden="1" x14ac:dyDescent="0.25">
      <c r="A239" s="3"/>
      <c r="B239" s="14">
        <v>184</v>
      </c>
      <c r="C239" s="44" t="s">
        <v>354</v>
      </c>
      <c r="D239" s="4"/>
      <c r="E239" s="24"/>
      <c r="F239" s="25"/>
      <c r="G239" s="24">
        <v>10000</v>
      </c>
    </row>
    <row r="240" spans="1:7" s="119" customFormat="1" ht="15.75" hidden="1" x14ac:dyDescent="0.25">
      <c r="A240" s="3"/>
      <c r="B240" s="14">
        <v>185</v>
      </c>
      <c r="C240" s="44" t="s">
        <v>355</v>
      </c>
      <c r="D240" s="4"/>
      <c r="E240" s="24"/>
      <c r="F240" s="25"/>
      <c r="G240" s="24">
        <v>5000</v>
      </c>
    </row>
    <row r="241" spans="1:7" s="119" customFormat="1" ht="15.75" hidden="1" x14ac:dyDescent="0.25">
      <c r="A241" s="3"/>
      <c r="B241" s="14">
        <v>186</v>
      </c>
      <c r="C241" s="44" t="s">
        <v>356</v>
      </c>
      <c r="D241" s="4"/>
      <c r="E241" s="24"/>
      <c r="F241" s="25"/>
      <c r="G241" s="24">
        <v>5000</v>
      </c>
    </row>
    <row r="242" spans="1:7" s="119" customFormat="1" ht="15.75" hidden="1" x14ac:dyDescent="0.25">
      <c r="A242" s="3"/>
      <c r="B242" s="14">
        <v>187</v>
      </c>
      <c r="C242" s="44" t="s">
        <v>357</v>
      </c>
      <c r="D242" s="4"/>
      <c r="E242" s="24"/>
      <c r="F242" s="25"/>
      <c r="G242" s="24">
        <v>0</v>
      </c>
    </row>
    <row r="243" spans="1:7" s="119" customFormat="1" ht="15.75" hidden="1" x14ac:dyDescent="0.25">
      <c r="A243" s="3"/>
      <c r="B243" s="14">
        <v>188</v>
      </c>
      <c r="C243" s="44" t="s">
        <v>358</v>
      </c>
      <c r="D243" s="4"/>
      <c r="E243" s="24"/>
      <c r="F243" s="25"/>
      <c r="G243" s="24">
        <v>5000</v>
      </c>
    </row>
    <row r="244" spans="1:7" s="119" customFormat="1" ht="15.75" hidden="1" x14ac:dyDescent="0.25">
      <c r="A244" s="3"/>
      <c r="B244" s="14">
        <v>189</v>
      </c>
      <c r="C244" s="44" t="s">
        <v>359</v>
      </c>
      <c r="D244" s="4"/>
      <c r="E244" s="24"/>
      <c r="F244" s="25"/>
      <c r="G244" s="24">
        <v>0</v>
      </c>
    </row>
    <row r="245" spans="1:7" s="119" customFormat="1" ht="15.75" hidden="1" x14ac:dyDescent="0.25">
      <c r="A245" s="3"/>
      <c r="B245" s="14">
        <v>190</v>
      </c>
      <c r="C245" s="44" t="s">
        <v>360</v>
      </c>
      <c r="D245" s="4"/>
      <c r="E245" s="24"/>
      <c r="F245" s="25"/>
      <c r="G245" s="24">
        <v>10000</v>
      </c>
    </row>
    <row r="246" spans="1:7" s="119" customFormat="1" ht="15.75" hidden="1" x14ac:dyDescent="0.25">
      <c r="A246" s="3"/>
      <c r="B246" s="14">
        <v>191</v>
      </c>
      <c r="C246" s="44" t="s">
        <v>361</v>
      </c>
      <c r="D246" s="4"/>
      <c r="E246" s="24"/>
      <c r="F246" s="25"/>
      <c r="G246" s="24">
        <v>5000</v>
      </c>
    </row>
    <row r="247" spans="1:7" s="119" customFormat="1" ht="15.75" hidden="1" x14ac:dyDescent="0.25">
      <c r="A247" s="3"/>
      <c r="B247" s="14">
        <v>192</v>
      </c>
      <c r="C247" s="44" t="s">
        <v>362</v>
      </c>
      <c r="D247" s="4"/>
      <c r="E247" s="24"/>
      <c r="F247" s="25"/>
      <c r="G247" s="24">
        <v>5000</v>
      </c>
    </row>
    <row r="248" spans="1:7" s="119" customFormat="1" ht="15.75" hidden="1" x14ac:dyDescent="0.25">
      <c r="A248" s="3"/>
      <c r="B248" s="14">
        <v>193</v>
      </c>
      <c r="C248" s="44" t="s">
        <v>363</v>
      </c>
      <c r="D248" s="4"/>
      <c r="E248" s="24"/>
      <c r="F248" s="25"/>
      <c r="G248" s="24">
        <v>5000</v>
      </c>
    </row>
    <row r="249" spans="1:7" s="119" customFormat="1" ht="15.75" hidden="1" x14ac:dyDescent="0.25">
      <c r="A249" s="3"/>
      <c r="B249" s="14">
        <v>194</v>
      </c>
      <c r="C249" s="44" t="s">
        <v>364</v>
      </c>
      <c r="D249" s="4"/>
      <c r="E249" s="24"/>
      <c r="F249" s="25"/>
      <c r="G249" s="24">
        <v>5000</v>
      </c>
    </row>
    <row r="250" spans="1:7" s="119" customFormat="1" ht="15.75" hidden="1" x14ac:dyDescent="0.25">
      <c r="A250" s="3"/>
      <c r="B250" s="14">
        <v>195</v>
      </c>
      <c r="C250" s="44" t="s">
        <v>365</v>
      </c>
      <c r="D250" s="4"/>
      <c r="E250" s="24"/>
      <c r="F250" s="25"/>
      <c r="G250" s="24">
        <v>5000</v>
      </c>
    </row>
    <row r="251" spans="1:7" s="119" customFormat="1" ht="15.75" hidden="1" x14ac:dyDescent="0.25">
      <c r="A251" s="3"/>
      <c r="B251" s="14">
        <v>196</v>
      </c>
      <c r="C251" s="44" t="s">
        <v>366</v>
      </c>
      <c r="D251" s="4"/>
      <c r="E251" s="24"/>
      <c r="F251" s="25"/>
      <c r="G251" s="24">
        <v>5000</v>
      </c>
    </row>
    <row r="252" spans="1:7" s="119" customFormat="1" ht="15.75" hidden="1" x14ac:dyDescent="0.25">
      <c r="A252" s="3"/>
      <c r="B252" s="14">
        <v>197</v>
      </c>
      <c r="C252" s="44" t="s">
        <v>367</v>
      </c>
      <c r="D252" s="4"/>
      <c r="E252" s="24"/>
      <c r="F252" s="25"/>
      <c r="G252" s="24">
        <v>5000</v>
      </c>
    </row>
    <row r="253" spans="1:7" s="119" customFormat="1" ht="15.75" hidden="1" x14ac:dyDescent="0.25">
      <c r="A253" s="3"/>
      <c r="B253" s="14">
        <v>198</v>
      </c>
      <c r="C253" s="44" t="s">
        <v>368</v>
      </c>
      <c r="D253" s="4"/>
      <c r="E253" s="24"/>
      <c r="F253" s="25"/>
      <c r="G253" s="24">
        <v>10000</v>
      </c>
    </row>
    <row r="254" spans="1:7" s="119" customFormat="1" ht="15.75" hidden="1" x14ac:dyDescent="0.25">
      <c r="A254" s="3"/>
      <c r="B254" s="14">
        <v>199</v>
      </c>
      <c r="C254" s="44" t="s">
        <v>369</v>
      </c>
      <c r="D254" s="4"/>
      <c r="E254" s="24"/>
      <c r="F254" s="25"/>
      <c r="G254" s="24">
        <v>0</v>
      </c>
    </row>
    <row r="255" spans="1:7" s="119" customFormat="1" ht="15.75" hidden="1" x14ac:dyDescent="0.25">
      <c r="A255" s="3"/>
      <c r="B255" s="14">
        <v>200</v>
      </c>
      <c r="C255" s="44" t="s">
        <v>370</v>
      </c>
      <c r="D255" s="4"/>
      <c r="E255" s="24"/>
      <c r="F255" s="25"/>
      <c r="G255" s="24">
        <v>0</v>
      </c>
    </row>
    <row r="256" spans="1:7" s="119" customFormat="1" ht="15.75" hidden="1" x14ac:dyDescent="0.25">
      <c r="A256" s="3"/>
      <c r="B256" s="14">
        <v>201</v>
      </c>
      <c r="C256" s="44" t="s">
        <v>371</v>
      </c>
      <c r="D256" s="4"/>
      <c r="E256" s="24"/>
      <c r="F256" s="25"/>
      <c r="G256" s="24">
        <v>5000</v>
      </c>
    </row>
    <row r="257" spans="1:7" s="119" customFormat="1" ht="15.75" hidden="1" x14ac:dyDescent="0.25">
      <c r="A257" s="3"/>
      <c r="B257" s="14">
        <v>202</v>
      </c>
      <c r="C257" s="44" t="s">
        <v>372</v>
      </c>
      <c r="D257" s="4"/>
      <c r="E257" s="24"/>
      <c r="F257" s="25"/>
      <c r="G257" s="24">
        <v>5000</v>
      </c>
    </row>
    <row r="258" spans="1:7" s="119" customFormat="1" ht="15.75" hidden="1" x14ac:dyDescent="0.25">
      <c r="A258" s="3"/>
      <c r="B258" s="14">
        <v>203</v>
      </c>
      <c r="C258" s="44" t="s">
        <v>373</v>
      </c>
      <c r="D258" s="4"/>
      <c r="E258" s="24"/>
      <c r="F258" s="25"/>
      <c r="G258" s="24">
        <v>5000</v>
      </c>
    </row>
    <row r="259" spans="1:7" s="119" customFormat="1" ht="15.75" hidden="1" x14ac:dyDescent="0.25">
      <c r="A259" s="3"/>
      <c r="B259" s="14">
        <v>204</v>
      </c>
      <c r="C259" s="44" t="s">
        <v>374</v>
      </c>
      <c r="D259" s="4"/>
      <c r="E259" s="24"/>
      <c r="F259" s="25"/>
      <c r="G259" s="24">
        <v>5000</v>
      </c>
    </row>
    <row r="260" spans="1:7" s="119" customFormat="1" ht="15.75" hidden="1" x14ac:dyDescent="0.25">
      <c r="A260" s="3"/>
      <c r="B260" s="14">
        <v>205</v>
      </c>
      <c r="C260" s="44" t="s">
        <v>375</v>
      </c>
      <c r="D260" s="4"/>
      <c r="E260" s="24"/>
      <c r="F260" s="25"/>
      <c r="G260" s="24">
        <v>5000</v>
      </c>
    </row>
    <row r="261" spans="1:7" s="119" customFormat="1" ht="15.75" hidden="1" x14ac:dyDescent="0.25">
      <c r="A261" s="3"/>
      <c r="B261" s="14">
        <v>206</v>
      </c>
      <c r="C261" s="44" t="s">
        <v>376</v>
      </c>
      <c r="D261" s="4"/>
      <c r="E261" s="24"/>
      <c r="F261" s="25"/>
      <c r="G261" s="24">
        <v>5000</v>
      </c>
    </row>
    <row r="262" spans="1:7" s="119" customFormat="1" ht="15.75" hidden="1" x14ac:dyDescent="0.25">
      <c r="A262" s="3"/>
      <c r="B262" s="14">
        <v>207</v>
      </c>
      <c r="C262" s="44" t="s">
        <v>377</v>
      </c>
      <c r="D262" s="4"/>
      <c r="E262" s="24"/>
      <c r="F262" s="25"/>
      <c r="G262" s="24">
        <v>5000</v>
      </c>
    </row>
    <row r="263" spans="1:7" s="119" customFormat="1" ht="15.75" hidden="1" x14ac:dyDescent="0.25">
      <c r="A263" s="3"/>
      <c r="B263" s="14">
        <v>208</v>
      </c>
      <c r="C263" s="44" t="s">
        <v>378</v>
      </c>
      <c r="D263" s="4"/>
      <c r="E263" s="24"/>
      <c r="F263" s="25"/>
      <c r="G263" s="24">
        <v>5000</v>
      </c>
    </row>
    <row r="264" spans="1:7" s="119" customFormat="1" ht="15.75" hidden="1" x14ac:dyDescent="0.25">
      <c r="A264" s="3"/>
      <c r="B264" s="14">
        <v>209</v>
      </c>
      <c r="C264" s="44" t="s">
        <v>379</v>
      </c>
      <c r="D264" s="4"/>
      <c r="E264" s="24"/>
      <c r="F264" s="25"/>
      <c r="G264" s="24">
        <v>5000</v>
      </c>
    </row>
    <row r="265" spans="1:7" s="119" customFormat="1" ht="15.75" hidden="1" x14ac:dyDescent="0.25">
      <c r="A265" s="3"/>
      <c r="B265" s="14">
        <v>210</v>
      </c>
      <c r="C265" s="44" t="s">
        <v>380</v>
      </c>
      <c r="D265" s="4"/>
      <c r="E265" s="24"/>
      <c r="F265" s="25"/>
      <c r="G265" s="24">
        <v>5000</v>
      </c>
    </row>
    <row r="266" spans="1:7" s="119" customFormat="1" ht="15.75" hidden="1" x14ac:dyDescent="0.25">
      <c r="A266" s="3"/>
      <c r="B266" s="14">
        <v>211</v>
      </c>
      <c r="C266" s="44" t="s">
        <v>381</v>
      </c>
      <c r="D266" s="4"/>
      <c r="E266" s="24"/>
      <c r="F266" s="25"/>
      <c r="G266" s="24">
        <v>0</v>
      </c>
    </row>
    <row r="267" spans="1:7" s="119" customFormat="1" ht="15.75" hidden="1" x14ac:dyDescent="0.25">
      <c r="A267" s="3"/>
      <c r="B267" s="14">
        <v>212</v>
      </c>
      <c r="C267" s="44" t="s">
        <v>382</v>
      </c>
      <c r="D267" s="4"/>
      <c r="E267" s="24"/>
      <c r="F267" s="25"/>
      <c r="G267" s="24">
        <v>0</v>
      </c>
    </row>
    <row r="268" spans="1:7" s="119" customFormat="1" ht="15.75" hidden="1" x14ac:dyDescent="0.25">
      <c r="A268" s="3"/>
      <c r="B268" s="14">
        <v>213</v>
      </c>
      <c r="C268" s="44" t="s">
        <v>383</v>
      </c>
      <c r="D268" s="4"/>
      <c r="E268" s="24"/>
      <c r="F268" s="25"/>
      <c r="G268" s="24">
        <v>0</v>
      </c>
    </row>
    <row r="269" spans="1:7" s="119" customFormat="1" ht="15.75" hidden="1" x14ac:dyDescent="0.25">
      <c r="A269" s="3"/>
      <c r="B269" s="14">
        <v>214</v>
      </c>
      <c r="C269" s="44" t="s">
        <v>384</v>
      </c>
      <c r="D269" s="4"/>
      <c r="E269" s="24"/>
      <c r="F269" s="25"/>
      <c r="G269" s="24">
        <v>0</v>
      </c>
    </row>
    <row r="270" spans="1:7" s="119" customFormat="1" ht="15.75" hidden="1" x14ac:dyDescent="0.25">
      <c r="A270" s="3"/>
      <c r="B270" s="14">
        <v>215</v>
      </c>
      <c r="C270" s="44" t="s">
        <v>385</v>
      </c>
      <c r="D270" s="4"/>
      <c r="E270" s="24"/>
      <c r="F270" s="25"/>
      <c r="G270" s="24">
        <v>10000</v>
      </c>
    </row>
    <row r="271" spans="1:7" s="119" customFormat="1" ht="15.75" hidden="1" x14ac:dyDescent="0.25">
      <c r="A271" s="3"/>
      <c r="B271" s="14">
        <v>216</v>
      </c>
      <c r="C271" s="44" t="s">
        <v>386</v>
      </c>
      <c r="D271" s="4"/>
      <c r="E271" s="24"/>
      <c r="F271" s="25"/>
      <c r="G271" s="24">
        <v>0</v>
      </c>
    </row>
    <row r="272" spans="1:7" s="119" customFormat="1" ht="15.75" hidden="1" x14ac:dyDescent="0.25">
      <c r="A272" s="3"/>
      <c r="B272" s="14">
        <v>217</v>
      </c>
      <c r="C272" s="44" t="s">
        <v>387</v>
      </c>
      <c r="D272" s="4"/>
      <c r="E272" s="24"/>
      <c r="F272" s="25"/>
      <c r="G272" s="24">
        <v>10000</v>
      </c>
    </row>
    <row r="273" spans="1:7" s="119" customFormat="1" ht="15.75" hidden="1" x14ac:dyDescent="0.25">
      <c r="A273" s="3"/>
      <c r="B273" s="14">
        <v>218</v>
      </c>
      <c r="C273" s="44" t="s">
        <v>388</v>
      </c>
      <c r="D273" s="4"/>
      <c r="E273" s="24"/>
      <c r="F273" s="25"/>
      <c r="G273" s="24">
        <v>10000</v>
      </c>
    </row>
    <row r="274" spans="1:7" s="119" customFormat="1" ht="15.75" hidden="1" x14ac:dyDescent="0.25">
      <c r="A274" s="3"/>
      <c r="B274" s="14">
        <v>219</v>
      </c>
      <c r="C274" s="44" t="s">
        <v>389</v>
      </c>
      <c r="D274" s="4"/>
      <c r="E274" s="24"/>
      <c r="F274" s="25"/>
      <c r="G274" s="24">
        <v>10000</v>
      </c>
    </row>
    <row r="275" spans="1:7" s="119" customFormat="1" ht="15.75" hidden="1" x14ac:dyDescent="0.25">
      <c r="A275" s="3"/>
      <c r="B275" s="14">
        <v>220</v>
      </c>
      <c r="C275" s="44" t="s">
        <v>390</v>
      </c>
      <c r="D275" s="4"/>
      <c r="E275" s="24"/>
      <c r="F275" s="25"/>
      <c r="G275" s="24">
        <v>10000</v>
      </c>
    </row>
    <row r="276" spans="1:7" s="119" customFormat="1" ht="15.75" hidden="1" x14ac:dyDescent="0.25">
      <c r="A276" s="3"/>
      <c r="B276" s="14">
        <v>221</v>
      </c>
      <c r="C276" s="44" t="s">
        <v>391</v>
      </c>
      <c r="D276" s="4"/>
      <c r="E276" s="24"/>
      <c r="F276" s="25"/>
      <c r="G276" s="24">
        <v>10000</v>
      </c>
    </row>
    <row r="277" spans="1:7" s="119" customFormat="1" ht="15.75" hidden="1" x14ac:dyDescent="0.25">
      <c r="A277" s="3"/>
      <c r="B277" s="14">
        <v>222</v>
      </c>
      <c r="C277" s="44" t="s">
        <v>392</v>
      </c>
      <c r="D277" s="4"/>
      <c r="E277" s="24"/>
      <c r="F277" s="25"/>
      <c r="G277" s="24">
        <v>5000</v>
      </c>
    </row>
    <row r="278" spans="1:7" s="119" customFormat="1" ht="15.75" hidden="1" x14ac:dyDescent="0.25">
      <c r="A278" s="3"/>
      <c r="B278" s="14">
        <v>223</v>
      </c>
      <c r="C278" s="44" t="s">
        <v>393</v>
      </c>
      <c r="D278" s="4"/>
      <c r="E278" s="24"/>
      <c r="F278" s="25"/>
      <c r="G278" s="24">
        <v>0</v>
      </c>
    </row>
    <row r="279" spans="1:7" s="119" customFormat="1" ht="15.75" hidden="1" x14ac:dyDescent="0.25">
      <c r="A279" s="3"/>
      <c r="B279" s="14">
        <v>224</v>
      </c>
      <c r="C279" s="44" t="s">
        <v>394</v>
      </c>
      <c r="D279" s="4"/>
      <c r="E279" s="24"/>
      <c r="F279" s="25"/>
      <c r="G279" s="24">
        <v>10000</v>
      </c>
    </row>
    <row r="280" spans="1:7" s="119" customFormat="1" ht="15.75" hidden="1" x14ac:dyDescent="0.25">
      <c r="A280" s="3"/>
      <c r="B280" s="14">
        <v>225</v>
      </c>
      <c r="C280" s="44" t="s">
        <v>395</v>
      </c>
      <c r="D280" s="4"/>
      <c r="E280" s="24"/>
      <c r="F280" s="25"/>
      <c r="G280" s="24">
        <v>10000</v>
      </c>
    </row>
    <row r="281" spans="1:7" s="119" customFormat="1" ht="15.75" hidden="1" x14ac:dyDescent="0.25">
      <c r="A281" s="3"/>
      <c r="B281" s="14">
        <v>226</v>
      </c>
      <c r="C281" s="44" t="s">
        <v>396</v>
      </c>
      <c r="D281" s="4"/>
      <c r="E281" s="24"/>
      <c r="F281" s="25"/>
      <c r="G281" s="24">
        <v>5000</v>
      </c>
    </row>
    <row r="282" spans="1:7" s="119" customFormat="1" ht="15.75" hidden="1" x14ac:dyDescent="0.25">
      <c r="A282" s="3"/>
      <c r="B282" s="14">
        <v>227</v>
      </c>
      <c r="C282" s="44" t="s">
        <v>397</v>
      </c>
      <c r="D282" s="4"/>
      <c r="E282" s="24"/>
      <c r="F282" s="25"/>
      <c r="G282" s="24">
        <v>5000</v>
      </c>
    </row>
    <row r="283" spans="1:7" s="119" customFormat="1" ht="15.75" hidden="1" x14ac:dyDescent="0.25">
      <c r="A283" s="3"/>
      <c r="B283" s="14">
        <v>228</v>
      </c>
      <c r="C283" s="44" t="s">
        <v>398</v>
      </c>
      <c r="D283" s="4"/>
      <c r="E283" s="24"/>
      <c r="F283" s="25"/>
      <c r="G283" s="24">
        <v>5000</v>
      </c>
    </row>
    <row r="284" spans="1:7" s="119" customFormat="1" ht="15.75" hidden="1" x14ac:dyDescent="0.25">
      <c r="A284" s="3"/>
      <c r="B284" s="14">
        <v>229</v>
      </c>
      <c r="C284" s="44" t="s">
        <v>399</v>
      </c>
      <c r="D284" s="4"/>
      <c r="E284" s="24"/>
      <c r="F284" s="25"/>
      <c r="G284" s="24">
        <v>5000</v>
      </c>
    </row>
    <row r="285" spans="1:7" s="119" customFormat="1" ht="15.75" hidden="1" x14ac:dyDescent="0.25">
      <c r="A285" s="3"/>
      <c r="B285" s="14">
        <v>230</v>
      </c>
      <c r="C285" s="44" t="s">
        <v>400</v>
      </c>
      <c r="D285" s="4"/>
      <c r="E285" s="24"/>
      <c r="F285" s="25"/>
      <c r="G285" s="24">
        <v>5000</v>
      </c>
    </row>
    <row r="286" spans="1:7" s="119" customFormat="1" ht="15.75" hidden="1" x14ac:dyDescent="0.25">
      <c r="A286" s="3"/>
      <c r="B286" s="14">
        <v>231</v>
      </c>
      <c r="C286" s="44" t="s">
        <v>401</v>
      </c>
      <c r="D286" s="4"/>
      <c r="E286" s="24"/>
      <c r="F286" s="25"/>
      <c r="G286" s="24">
        <v>5000</v>
      </c>
    </row>
    <row r="287" spans="1:7" s="119" customFormat="1" ht="15.75" hidden="1" x14ac:dyDescent="0.25">
      <c r="A287" s="3"/>
      <c r="B287" s="14">
        <v>232</v>
      </c>
      <c r="C287" s="44" t="s">
        <v>402</v>
      </c>
      <c r="D287" s="4"/>
      <c r="E287" s="24"/>
      <c r="F287" s="25"/>
      <c r="G287" s="24">
        <v>5000</v>
      </c>
    </row>
    <row r="288" spans="1:7" s="119" customFormat="1" ht="15.75" hidden="1" x14ac:dyDescent="0.25">
      <c r="A288" s="3"/>
      <c r="B288" s="14">
        <v>233</v>
      </c>
      <c r="C288" s="44" t="s">
        <v>403</v>
      </c>
      <c r="D288" s="4"/>
      <c r="E288" s="24"/>
      <c r="F288" s="25"/>
      <c r="G288" s="24">
        <v>5000</v>
      </c>
    </row>
    <row r="289" spans="1:7" s="119" customFormat="1" ht="15.75" hidden="1" x14ac:dyDescent="0.25">
      <c r="A289" s="3"/>
      <c r="B289" s="14">
        <v>234</v>
      </c>
      <c r="C289" s="44" t="s">
        <v>404</v>
      </c>
      <c r="D289" s="4"/>
      <c r="E289" s="24"/>
      <c r="F289" s="25"/>
      <c r="G289" s="24">
        <v>5000</v>
      </c>
    </row>
    <row r="290" spans="1:7" s="119" customFormat="1" ht="15.75" hidden="1" x14ac:dyDescent="0.25">
      <c r="A290" s="3"/>
      <c r="B290" s="14">
        <v>235</v>
      </c>
      <c r="C290" s="44" t="s">
        <v>405</v>
      </c>
      <c r="D290" s="4"/>
      <c r="E290" s="24"/>
      <c r="F290" s="25"/>
      <c r="G290" s="24">
        <v>5000</v>
      </c>
    </row>
    <row r="291" spans="1:7" s="119" customFormat="1" ht="15.75" hidden="1" x14ac:dyDescent="0.25">
      <c r="A291" s="3"/>
      <c r="B291" s="14">
        <v>236</v>
      </c>
      <c r="C291" s="44" t="s">
        <v>406</v>
      </c>
      <c r="D291" s="4"/>
      <c r="E291" s="24"/>
      <c r="F291" s="25"/>
      <c r="G291" s="24">
        <v>5000</v>
      </c>
    </row>
    <row r="292" spans="1:7" s="119" customFormat="1" ht="15.75" hidden="1" x14ac:dyDescent="0.25">
      <c r="A292" s="3"/>
      <c r="B292" s="14">
        <v>237</v>
      </c>
      <c r="C292" s="44" t="s">
        <v>407</v>
      </c>
      <c r="D292" s="4"/>
      <c r="E292" s="24"/>
      <c r="F292" s="25"/>
      <c r="G292" s="24">
        <v>5000</v>
      </c>
    </row>
    <row r="293" spans="1:7" s="119" customFormat="1" ht="15.75" hidden="1" x14ac:dyDescent="0.25">
      <c r="A293" s="3"/>
      <c r="B293" s="14">
        <v>238</v>
      </c>
      <c r="C293" s="44" t="s">
        <v>408</v>
      </c>
      <c r="D293" s="4"/>
      <c r="E293" s="24"/>
      <c r="F293" s="25"/>
      <c r="G293" s="24">
        <v>5000</v>
      </c>
    </row>
    <row r="294" spans="1:7" s="119" customFormat="1" ht="15.75" hidden="1" x14ac:dyDescent="0.25">
      <c r="A294" s="3"/>
      <c r="B294" s="14">
        <v>239</v>
      </c>
      <c r="C294" s="44" t="s">
        <v>409</v>
      </c>
      <c r="D294" s="4"/>
      <c r="E294" s="24"/>
      <c r="F294" s="25"/>
      <c r="G294" s="24">
        <v>5000</v>
      </c>
    </row>
    <row r="295" spans="1:7" s="119" customFormat="1" ht="15.75" hidden="1" x14ac:dyDescent="0.25">
      <c r="A295" s="3"/>
      <c r="B295" s="14">
        <v>240</v>
      </c>
      <c r="C295" s="44" t="s">
        <v>410</v>
      </c>
      <c r="D295" s="4"/>
      <c r="E295" s="24"/>
      <c r="F295" s="25"/>
      <c r="G295" s="24">
        <v>5000</v>
      </c>
    </row>
    <row r="296" spans="1:7" s="119" customFormat="1" ht="15.75" hidden="1" x14ac:dyDescent="0.25">
      <c r="A296" s="3"/>
      <c r="B296" s="14">
        <v>241</v>
      </c>
      <c r="C296" s="44" t="s">
        <v>411</v>
      </c>
      <c r="D296" s="4"/>
      <c r="E296" s="24"/>
      <c r="F296" s="25"/>
      <c r="G296" s="24">
        <v>5000</v>
      </c>
    </row>
    <row r="297" spans="1:7" s="119" customFormat="1" ht="15.75" hidden="1" x14ac:dyDescent="0.25">
      <c r="A297" s="3"/>
      <c r="B297" s="14">
        <v>242</v>
      </c>
      <c r="C297" s="44" t="s">
        <v>412</v>
      </c>
      <c r="D297" s="4"/>
      <c r="E297" s="24"/>
      <c r="F297" s="25"/>
      <c r="G297" s="24">
        <v>5000</v>
      </c>
    </row>
    <row r="298" spans="1:7" s="119" customFormat="1" ht="15.75" hidden="1" x14ac:dyDescent="0.25">
      <c r="A298" s="3"/>
      <c r="B298" s="14">
        <v>243</v>
      </c>
      <c r="C298" s="44" t="s">
        <v>413</v>
      </c>
      <c r="D298" s="4"/>
      <c r="E298" s="24"/>
      <c r="F298" s="25"/>
      <c r="G298" s="24">
        <v>5000</v>
      </c>
    </row>
    <row r="299" spans="1:7" s="119" customFormat="1" ht="15.75" hidden="1" x14ac:dyDescent="0.25">
      <c r="A299" s="3"/>
      <c r="B299" s="14">
        <v>244</v>
      </c>
      <c r="C299" s="44" t="s">
        <v>414</v>
      </c>
      <c r="D299" s="4"/>
      <c r="E299" s="24"/>
      <c r="F299" s="25"/>
      <c r="G299" s="24">
        <v>5000</v>
      </c>
    </row>
    <row r="300" spans="1:7" s="119" customFormat="1" ht="15.75" hidden="1" x14ac:dyDescent="0.25">
      <c r="A300" s="3"/>
      <c r="B300" s="14">
        <v>245</v>
      </c>
      <c r="C300" s="44" t="s">
        <v>415</v>
      </c>
      <c r="D300" s="4"/>
      <c r="E300" s="24"/>
      <c r="F300" s="25"/>
      <c r="G300" s="24">
        <v>0</v>
      </c>
    </row>
    <row r="301" spans="1:7" s="119" customFormat="1" ht="15.75" hidden="1" x14ac:dyDescent="0.25">
      <c r="A301" s="3"/>
      <c r="B301" s="14">
        <v>246</v>
      </c>
      <c r="C301" s="3" t="s">
        <v>416</v>
      </c>
      <c r="D301" s="4"/>
      <c r="E301" s="24"/>
      <c r="F301" s="25"/>
      <c r="G301" s="24">
        <v>5000</v>
      </c>
    </row>
    <row r="302" spans="1:7" s="119" customFormat="1" ht="15.75" hidden="1" x14ac:dyDescent="0.25">
      <c r="A302" s="3"/>
      <c r="B302" s="14">
        <v>247</v>
      </c>
      <c r="C302" s="3" t="s">
        <v>417</v>
      </c>
      <c r="D302" s="4"/>
      <c r="E302" s="24"/>
      <c r="F302" s="25"/>
      <c r="G302" s="24">
        <v>10000</v>
      </c>
    </row>
    <row r="303" spans="1:7" s="119" customFormat="1" ht="15.75" hidden="1" x14ac:dyDescent="0.25">
      <c r="A303" s="3"/>
      <c r="B303" s="14">
        <v>248</v>
      </c>
      <c r="C303" s="3" t="s">
        <v>418</v>
      </c>
      <c r="D303" s="4"/>
      <c r="E303" s="24"/>
      <c r="F303" s="25"/>
      <c r="G303" s="24">
        <v>5000</v>
      </c>
    </row>
    <row r="304" spans="1:7" s="119" customFormat="1" ht="15.75" hidden="1" x14ac:dyDescent="0.25">
      <c r="A304" s="3"/>
      <c r="B304" s="14">
        <v>249</v>
      </c>
      <c r="C304" s="3" t="s">
        <v>419</v>
      </c>
      <c r="D304" s="4"/>
      <c r="E304" s="24"/>
      <c r="F304" s="25"/>
      <c r="G304" s="24">
        <v>10000</v>
      </c>
    </row>
    <row r="305" spans="1:7" s="119" customFormat="1" ht="15.75" hidden="1" x14ac:dyDescent="0.25">
      <c r="A305" s="3"/>
      <c r="B305" s="14">
        <v>250</v>
      </c>
      <c r="C305" s="3" t="s">
        <v>420</v>
      </c>
      <c r="D305" s="4"/>
      <c r="E305" s="24"/>
      <c r="F305" s="25"/>
      <c r="G305" s="24">
        <v>5000</v>
      </c>
    </row>
    <row r="306" spans="1:7" s="119" customFormat="1" ht="15.75" hidden="1" x14ac:dyDescent="0.25">
      <c r="A306" s="3"/>
      <c r="B306" s="14">
        <v>251</v>
      </c>
      <c r="C306" s="3" t="s">
        <v>421</v>
      </c>
      <c r="D306" s="4"/>
      <c r="E306" s="24"/>
      <c r="F306" s="25"/>
      <c r="G306" s="24">
        <v>5000</v>
      </c>
    </row>
    <row r="307" spans="1:7" s="119" customFormat="1" ht="15.75" hidden="1" x14ac:dyDescent="0.25">
      <c r="A307" s="3"/>
      <c r="B307" s="14">
        <v>252</v>
      </c>
      <c r="C307" s="3" t="s">
        <v>422</v>
      </c>
      <c r="D307" s="4"/>
      <c r="E307" s="24"/>
      <c r="F307" s="25"/>
      <c r="G307" s="24">
        <v>0</v>
      </c>
    </row>
    <row r="308" spans="1:7" s="119" customFormat="1" ht="15.75" hidden="1" x14ac:dyDescent="0.25">
      <c r="A308" s="3"/>
      <c r="B308" s="14">
        <v>253</v>
      </c>
      <c r="C308" s="3" t="s">
        <v>423</v>
      </c>
      <c r="D308" s="4"/>
      <c r="E308" s="24"/>
      <c r="F308" s="25"/>
      <c r="G308" s="24">
        <v>5000</v>
      </c>
    </row>
    <row r="309" spans="1:7" s="119" customFormat="1" ht="15.75" hidden="1" x14ac:dyDescent="0.25">
      <c r="A309" s="3"/>
      <c r="B309" s="14">
        <v>254</v>
      </c>
      <c r="C309" s="3" t="s">
        <v>424</v>
      </c>
      <c r="D309" s="4"/>
      <c r="E309" s="24"/>
      <c r="F309" s="25"/>
      <c r="G309" s="24">
        <v>5000</v>
      </c>
    </row>
    <row r="310" spans="1:7" s="119" customFormat="1" ht="15.75" hidden="1" x14ac:dyDescent="0.25">
      <c r="A310" s="3"/>
      <c r="B310" s="14">
        <v>255</v>
      </c>
      <c r="C310" s="3" t="s">
        <v>425</v>
      </c>
      <c r="D310" s="4"/>
      <c r="E310" s="24"/>
      <c r="F310" s="25"/>
      <c r="G310" s="24">
        <v>5000</v>
      </c>
    </row>
    <row r="311" spans="1:7" s="119" customFormat="1" ht="15.75" hidden="1" x14ac:dyDescent="0.25">
      <c r="A311" s="3"/>
      <c r="B311" s="14">
        <v>256</v>
      </c>
      <c r="C311" s="3" t="s">
        <v>426</v>
      </c>
      <c r="D311" s="4"/>
      <c r="E311" s="24"/>
      <c r="F311" s="25"/>
      <c r="G311" s="24">
        <v>5000</v>
      </c>
    </row>
    <row r="312" spans="1:7" s="119" customFormat="1" ht="15.75" hidden="1" x14ac:dyDescent="0.25">
      <c r="A312" s="3"/>
      <c r="B312" s="14">
        <v>257</v>
      </c>
      <c r="C312" s="3" t="s">
        <v>427</v>
      </c>
      <c r="D312" s="4"/>
      <c r="E312" s="24"/>
      <c r="F312" s="25"/>
      <c r="G312" s="24">
        <v>5000</v>
      </c>
    </row>
    <row r="313" spans="1:7" s="119" customFormat="1" ht="15.75" hidden="1" x14ac:dyDescent="0.25">
      <c r="A313" s="3"/>
      <c r="B313" s="14">
        <v>258</v>
      </c>
      <c r="C313" s="3" t="s">
        <v>428</v>
      </c>
      <c r="D313" s="4"/>
      <c r="E313" s="24"/>
      <c r="F313" s="25"/>
      <c r="G313" s="24">
        <v>5000</v>
      </c>
    </row>
    <row r="314" spans="1:7" s="119" customFormat="1" ht="15.75" hidden="1" x14ac:dyDescent="0.25">
      <c r="A314" s="3"/>
      <c r="B314" s="14">
        <v>259</v>
      </c>
      <c r="C314" s="3" t="s">
        <v>429</v>
      </c>
      <c r="D314" s="4"/>
      <c r="E314" s="24"/>
      <c r="F314" s="25"/>
      <c r="G314" s="24">
        <v>5000</v>
      </c>
    </row>
    <row r="315" spans="1:7" s="119" customFormat="1" ht="15.75" hidden="1" x14ac:dyDescent="0.25">
      <c r="A315" s="3"/>
      <c r="B315" s="14">
        <v>260</v>
      </c>
      <c r="C315" s="3" t="s">
        <v>430</v>
      </c>
      <c r="D315" s="4"/>
      <c r="E315" s="24"/>
      <c r="F315" s="25"/>
      <c r="G315" s="24">
        <v>5000</v>
      </c>
    </row>
    <row r="316" spans="1:7" s="119" customFormat="1" ht="15.75" hidden="1" x14ac:dyDescent="0.25">
      <c r="A316" s="3"/>
      <c r="B316" s="14">
        <v>261</v>
      </c>
      <c r="C316" s="3" t="s">
        <v>431</v>
      </c>
      <c r="D316" s="4"/>
      <c r="E316" s="24"/>
      <c r="F316" s="25"/>
      <c r="G316" s="24">
        <v>10000</v>
      </c>
    </row>
    <row r="317" spans="1:7" s="119" customFormat="1" ht="15.75" hidden="1" x14ac:dyDescent="0.25">
      <c r="A317" s="3"/>
      <c r="B317" s="14">
        <v>262</v>
      </c>
      <c r="C317" s="3" t="s">
        <v>432</v>
      </c>
      <c r="D317" s="4"/>
      <c r="E317" s="24"/>
      <c r="F317" s="25"/>
      <c r="G317" s="24">
        <v>0</v>
      </c>
    </row>
    <row r="318" spans="1:7" s="119" customFormat="1" ht="15.75" hidden="1" x14ac:dyDescent="0.25">
      <c r="A318" s="3"/>
      <c r="B318" s="14">
        <v>263</v>
      </c>
      <c r="C318" s="3" t="s">
        <v>433</v>
      </c>
      <c r="D318" s="4"/>
      <c r="E318" s="24"/>
      <c r="F318" s="25"/>
      <c r="G318" s="24">
        <v>5000</v>
      </c>
    </row>
    <row r="319" spans="1:7" s="119" customFormat="1" ht="15.75" hidden="1" x14ac:dyDescent="0.25">
      <c r="A319" s="3"/>
      <c r="B319" s="14">
        <v>264</v>
      </c>
      <c r="C319" s="3" t="s">
        <v>434</v>
      </c>
      <c r="D319" s="4"/>
      <c r="E319" s="24"/>
      <c r="F319" s="25"/>
      <c r="G319" s="24">
        <v>0</v>
      </c>
    </row>
    <row r="320" spans="1:7" s="119" customFormat="1" ht="15.75" hidden="1" x14ac:dyDescent="0.25">
      <c r="A320" s="3"/>
      <c r="B320" s="14">
        <v>265</v>
      </c>
      <c r="C320" s="3" t="s">
        <v>435</v>
      </c>
      <c r="D320" s="4"/>
      <c r="E320" s="24"/>
      <c r="F320" s="25"/>
      <c r="G320" s="24">
        <v>5000</v>
      </c>
    </row>
    <row r="321" spans="1:7" s="119" customFormat="1" ht="15.75" hidden="1" x14ac:dyDescent="0.25">
      <c r="A321" s="3"/>
      <c r="B321" s="14">
        <v>266</v>
      </c>
      <c r="C321" s="3" t="s">
        <v>436</v>
      </c>
      <c r="D321" s="4"/>
      <c r="E321" s="24"/>
      <c r="F321" s="25"/>
      <c r="G321" s="24">
        <v>5000</v>
      </c>
    </row>
    <row r="322" spans="1:7" s="119" customFormat="1" ht="15.75" hidden="1" x14ac:dyDescent="0.25">
      <c r="A322" s="3"/>
      <c r="B322" s="14">
        <v>267</v>
      </c>
      <c r="C322" s="3" t="s">
        <v>437</v>
      </c>
      <c r="D322" s="4"/>
      <c r="E322" s="24"/>
      <c r="F322" s="25"/>
      <c r="G322" s="24">
        <v>10000</v>
      </c>
    </row>
    <row r="323" spans="1:7" s="119" customFormat="1" ht="15.75" hidden="1" x14ac:dyDescent="0.25">
      <c r="A323" s="3"/>
      <c r="B323" s="14">
        <v>268</v>
      </c>
      <c r="C323" s="3" t="s">
        <v>438</v>
      </c>
      <c r="D323" s="4"/>
      <c r="E323" s="24"/>
      <c r="F323" s="25"/>
      <c r="G323" s="24">
        <v>10000</v>
      </c>
    </row>
    <row r="324" spans="1:7" s="119" customFormat="1" ht="15.75" hidden="1" x14ac:dyDescent="0.25">
      <c r="A324" s="3"/>
      <c r="B324" s="14">
        <v>269</v>
      </c>
      <c r="C324" s="3" t="s">
        <v>439</v>
      </c>
      <c r="D324" s="4"/>
      <c r="E324" s="24"/>
      <c r="F324" s="25"/>
      <c r="G324" s="24">
        <v>5000</v>
      </c>
    </row>
    <row r="325" spans="1:7" s="119" customFormat="1" ht="15.75" hidden="1" x14ac:dyDescent="0.25">
      <c r="A325" s="3"/>
      <c r="B325" s="14">
        <v>270</v>
      </c>
      <c r="C325" s="3" t="s">
        <v>440</v>
      </c>
      <c r="D325" s="4"/>
      <c r="E325" s="24"/>
      <c r="F325" s="25"/>
      <c r="G325" s="24">
        <v>0</v>
      </c>
    </row>
    <row r="326" spans="1:7" s="119" customFormat="1" ht="15.75" hidden="1" x14ac:dyDescent="0.25">
      <c r="A326" s="3"/>
      <c r="B326" s="14">
        <v>271</v>
      </c>
      <c r="C326" s="3" t="s">
        <v>441</v>
      </c>
      <c r="D326" s="4"/>
      <c r="E326" s="24"/>
      <c r="F326" s="25"/>
      <c r="G326" s="24">
        <v>5000</v>
      </c>
    </row>
    <row r="327" spans="1:7" s="119" customFormat="1" ht="15.75" hidden="1" x14ac:dyDescent="0.25">
      <c r="A327" s="3"/>
      <c r="B327" s="14">
        <v>272</v>
      </c>
      <c r="C327" s="3" t="s">
        <v>442</v>
      </c>
      <c r="D327" s="4"/>
      <c r="E327" s="24"/>
      <c r="F327" s="25"/>
      <c r="G327" s="24">
        <v>10000</v>
      </c>
    </row>
    <row r="328" spans="1:7" s="119" customFormat="1" ht="15.75" hidden="1" x14ac:dyDescent="0.25">
      <c r="A328" s="3"/>
      <c r="B328" s="14">
        <v>273</v>
      </c>
      <c r="C328" s="3" t="s">
        <v>443</v>
      </c>
      <c r="D328" s="4"/>
      <c r="E328" s="24"/>
      <c r="F328" s="25"/>
      <c r="G328" s="24">
        <v>5000</v>
      </c>
    </row>
    <row r="329" spans="1:7" s="119" customFormat="1" ht="15.75" hidden="1" x14ac:dyDescent="0.25">
      <c r="A329" s="3"/>
      <c r="B329" s="14">
        <v>274</v>
      </c>
      <c r="C329" s="3" t="s">
        <v>444</v>
      </c>
      <c r="D329" s="4"/>
      <c r="E329" s="24"/>
      <c r="F329" s="25"/>
      <c r="G329" s="24">
        <v>5000</v>
      </c>
    </row>
    <row r="330" spans="1:7" s="119" customFormat="1" ht="15.75" hidden="1" x14ac:dyDescent="0.25">
      <c r="A330" s="3"/>
      <c r="B330" s="14">
        <v>275</v>
      </c>
      <c r="C330" s="3" t="s">
        <v>445</v>
      </c>
      <c r="D330" s="4"/>
      <c r="E330" s="24"/>
      <c r="F330" s="25"/>
      <c r="G330" s="24">
        <v>5000</v>
      </c>
    </row>
    <row r="331" spans="1:7" s="119" customFormat="1" ht="15.75" hidden="1" x14ac:dyDescent="0.25">
      <c r="A331" s="3"/>
      <c r="B331" s="14">
        <v>276</v>
      </c>
      <c r="C331" s="3" t="s">
        <v>446</v>
      </c>
      <c r="D331" s="4"/>
      <c r="E331" s="24"/>
      <c r="F331" s="25"/>
      <c r="G331" s="24">
        <v>5000</v>
      </c>
    </row>
    <row r="332" spans="1:7" s="119" customFormat="1" ht="15.75" hidden="1" x14ac:dyDescent="0.25">
      <c r="A332" s="3"/>
      <c r="B332" s="14">
        <v>277</v>
      </c>
      <c r="C332" s="3" t="s">
        <v>447</v>
      </c>
      <c r="D332" s="4"/>
      <c r="E332" s="24"/>
      <c r="F332" s="25"/>
      <c r="G332" s="24">
        <v>5000</v>
      </c>
    </row>
    <row r="333" spans="1:7" s="119" customFormat="1" ht="15.75" hidden="1" x14ac:dyDescent="0.25">
      <c r="A333" s="3"/>
      <c r="B333" s="14">
        <v>278</v>
      </c>
      <c r="C333" s="3" t="s">
        <v>448</v>
      </c>
      <c r="D333" s="4"/>
      <c r="E333" s="24"/>
      <c r="F333" s="25"/>
      <c r="G333" s="24">
        <v>5000</v>
      </c>
    </row>
    <row r="334" spans="1:7" s="119" customFormat="1" ht="15.75" hidden="1" x14ac:dyDescent="0.25">
      <c r="A334" s="3"/>
      <c r="B334" s="14">
        <v>279</v>
      </c>
      <c r="C334" s="4" t="s">
        <v>449</v>
      </c>
      <c r="D334" s="4"/>
      <c r="E334" s="24"/>
      <c r="F334" s="25"/>
      <c r="G334" s="24">
        <v>5000</v>
      </c>
    </row>
    <row r="335" spans="1:7" s="119" customFormat="1" ht="15.75" hidden="1" x14ac:dyDescent="0.25">
      <c r="A335" s="3"/>
      <c r="B335" s="14">
        <v>280</v>
      </c>
      <c r="C335" s="3" t="s">
        <v>450</v>
      </c>
      <c r="D335" s="4"/>
      <c r="E335" s="24"/>
      <c r="F335" s="25"/>
      <c r="G335" s="24">
        <v>5000</v>
      </c>
    </row>
    <row r="336" spans="1:7" s="119" customFormat="1" ht="15.75" hidden="1" x14ac:dyDescent="0.25">
      <c r="A336" s="3"/>
      <c r="B336" s="14">
        <v>281</v>
      </c>
      <c r="C336" s="3" t="s">
        <v>451</v>
      </c>
      <c r="D336" s="4"/>
      <c r="E336" s="24"/>
      <c r="F336" s="25"/>
      <c r="G336" s="24">
        <v>5000</v>
      </c>
    </row>
    <row r="337" spans="1:7" s="119" customFormat="1" ht="15.75" hidden="1" x14ac:dyDescent="0.25">
      <c r="A337" s="3"/>
      <c r="B337" s="14">
        <v>282</v>
      </c>
      <c r="C337" s="3" t="s">
        <v>452</v>
      </c>
      <c r="D337" s="4"/>
      <c r="E337" s="24"/>
      <c r="F337" s="25"/>
      <c r="G337" s="24">
        <v>10000</v>
      </c>
    </row>
    <row r="338" spans="1:7" s="119" customFormat="1" ht="15.75" hidden="1" x14ac:dyDescent="0.25">
      <c r="A338" s="3"/>
      <c r="B338" s="14">
        <v>283</v>
      </c>
      <c r="C338" s="3" t="s">
        <v>453</v>
      </c>
      <c r="D338" s="4"/>
      <c r="E338" s="24"/>
      <c r="F338" s="25"/>
      <c r="G338" s="24">
        <v>5000</v>
      </c>
    </row>
    <row r="339" spans="1:7" s="119" customFormat="1" ht="15.75" hidden="1" x14ac:dyDescent="0.25">
      <c r="A339" s="3"/>
      <c r="B339" s="14">
        <v>284</v>
      </c>
      <c r="C339" s="3" t="s">
        <v>454</v>
      </c>
      <c r="D339" s="4"/>
      <c r="E339" s="24"/>
      <c r="F339" s="25"/>
      <c r="G339" s="24">
        <v>5000</v>
      </c>
    </row>
    <row r="340" spans="1:7" s="119" customFormat="1" ht="15.75" hidden="1" x14ac:dyDescent="0.25">
      <c r="A340" s="3"/>
      <c r="B340" s="14">
        <v>285</v>
      </c>
      <c r="C340" s="3" t="s">
        <v>455</v>
      </c>
      <c r="D340" s="4"/>
      <c r="E340" s="24"/>
      <c r="F340" s="25"/>
      <c r="G340" s="24">
        <v>5000</v>
      </c>
    </row>
    <row r="341" spans="1:7" s="119" customFormat="1" ht="15.75" hidden="1" x14ac:dyDescent="0.25">
      <c r="A341" s="3"/>
      <c r="B341" s="14">
        <v>286</v>
      </c>
      <c r="C341" s="3" t="s">
        <v>456</v>
      </c>
      <c r="D341" s="4"/>
      <c r="E341" s="24"/>
      <c r="F341" s="25"/>
      <c r="G341" s="24">
        <v>10000</v>
      </c>
    </row>
    <row r="342" spans="1:7" s="119" customFormat="1" ht="15.75" hidden="1" x14ac:dyDescent="0.25">
      <c r="A342" s="3"/>
      <c r="B342" s="14">
        <v>287</v>
      </c>
      <c r="C342" s="3" t="s">
        <v>457</v>
      </c>
      <c r="D342" s="4"/>
      <c r="E342" s="24"/>
      <c r="F342" s="25"/>
      <c r="G342" s="24">
        <v>5000</v>
      </c>
    </row>
    <row r="343" spans="1:7" s="119" customFormat="1" ht="15.75" hidden="1" x14ac:dyDescent="0.25">
      <c r="A343" s="3"/>
      <c r="B343" s="14">
        <v>288</v>
      </c>
      <c r="C343" s="3" t="s">
        <v>458</v>
      </c>
      <c r="D343" s="4"/>
      <c r="E343" s="24"/>
      <c r="F343" s="25"/>
      <c r="G343" s="24">
        <v>5000</v>
      </c>
    </row>
    <row r="344" spans="1:7" s="119" customFormat="1" ht="15.75" hidden="1" x14ac:dyDescent="0.25">
      <c r="A344" s="3"/>
      <c r="B344" s="14">
        <v>289</v>
      </c>
      <c r="C344" s="3" t="s">
        <v>459</v>
      </c>
      <c r="D344" s="4"/>
      <c r="E344" s="24"/>
      <c r="F344" s="25"/>
      <c r="G344" s="24">
        <v>5000</v>
      </c>
    </row>
    <row r="345" spans="1:7" s="119" customFormat="1" ht="15.75" hidden="1" x14ac:dyDescent="0.25">
      <c r="A345" s="3"/>
      <c r="B345" s="14">
        <v>290</v>
      </c>
      <c r="C345" s="3" t="s">
        <v>460</v>
      </c>
      <c r="D345" s="4"/>
      <c r="E345" s="24"/>
      <c r="F345" s="25"/>
      <c r="G345" s="24">
        <v>5000</v>
      </c>
    </row>
    <row r="346" spans="1:7" s="119" customFormat="1" ht="15.75" hidden="1" x14ac:dyDescent="0.25">
      <c r="A346" s="3"/>
      <c r="B346" s="14">
        <v>291</v>
      </c>
      <c r="C346" s="3" t="s">
        <v>461</v>
      </c>
      <c r="D346" s="4"/>
      <c r="E346" s="24"/>
      <c r="F346" s="25"/>
      <c r="G346" s="24">
        <v>10000</v>
      </c>
    </row>
    <row r="347" spans="1:7" s="119" customFormat="1" ht="15.75" hidden="1" x14ac:dyDescent="0.25">
      <c r="A347" s="3"/>
      <c r="B347" s="14">
        <v>292</v>
      </c>
      <c r="C347" s="3" t="s">
        <v>462</v>
      </c>
      <c r="D347" s="4"/>
      <c r="E347" s="24"/>
      <c r="F347" s="25"/>
      <c r="G347" s="24">
        <v>10000</v>
      </c>
    </row>
    <row r="348" spans="1:7" s="119" customFormat="1" ht="15.75" hidden="1" x14ac:dyDescent="0.25">
      <c r="A348" s="3"/>
      <c r="B348" s="14">
        <v>293</v>
      </c>
      <c r="C348" s="3" t="s">
        <v>463</v>
      </c>
      <c r="D348" s="4"/>
      <c r="E348" s="24"/>
      <c r="F348" s="25"/>
      <c r="G348" s="24">
        <v>0</v>
      </c>
    </row>
    <row r="349" spans="1:7" s="119" customFormat="1" ht="15.75" hidden="1" x14ac:dyDescent="0.25">
      <c r="A349" s="3"/>
      <c r="B349" s="14">
        <v>294</v>
      </c>
      <c r="C349" s="3" t="s">
        <v>464</v>
      </c>
      <c r="D349" s="4"/>
      <c r="E349" s="24"/>
      <c r="F349" s="25"/>
      <c r="G349" s="24">
        <v>10000</v>
      </c>
    </row>
    <row r="350" spans="1:7" s="119" customFormat="1" ht="15.75" hidden="1" x14ac:dyDescent="0.25">
      <c r="A350" s="3"/>
      <c r="B350" s="14">
        <v>295</v>
      </c>
      <c r="C350" s="3" t="s">
        <v>465</v>
      </c>
      <c r="D350" s="4"/>
      <c r="E350" s="24"/>
      <c r="F350" s="25"/>
      <c r="G350" s="24">
        <v>0</v>
      </c>
    </row>
    <row r="351" spans="1:7" s="119" customFormat="1" ht="15.75" hidden="1" x14ac:dyDescent="0.25">
      <c r="A351" s="3"/>
      <c r="B351" s="14">
        <v>296</v>
      </c>
      <c r="C351" s="3" t="s">
        <v>466</v>
      </c>
      <c r="D351" s="4"/>
      <c r="E351" s="24"/>
      <c r="F351" s="25"/>
      <c r="G351" s="24">
        <v>5000</v>
      </c>
    </row>
    <row r="352" spans="1:7" s="119" customFormat="1" ht="15.75" hidden="1" x14ac:dyDescent="0.25">
      <c r="A352" s="3"/>
      <c r="B352" s="14">
        <v>297</v>
      </c>
      <c r="C352" s="3" t="s">
        <v>467</v>
      </c>
      <c r="D352" s="4"/>
      <c r="E352" s="24"/>
      <c r="F352" s="25"/>
      <c r="G352" s="24">
        <v>5000</v>
      </c>
    </row>
    <row r="353" spans="1:7" s="119" customFormat="1" ht="15.75" hidden="1" x14ac:dyDescent="0.25">
      <c r="A353" s="3"/>
      <c r="B353" s="14">
        <v>298</v>
      </c>
      <c r="C353" s="3" t="s">
        <v>468</v>
      </c>
      <c r="D353" s="4"/>
      <c r="E353" s="24"/>
      <c r="F353" s="25"/>
      <c r="G353" s="24">
        <v>5000</v>
      </c>
    </row>
    <row r="354" spans="1:7" s="119" customFormat="1" ht="15.75" hidden="1" x14ac:dyDescent="0.25">
      <c r="A354" s="3"/>
      <c r="B354" s="14">
        <v>299</v>
      </c>
      <c r="C354" s="4" t="s">
        <v>469</v>
      </c>
      <c r="D354" s="4"/>
      <c r="E354" s="24"/>
      <c r="F354" s="25"/>
      <c r="G354" s="24">
        <v>5000</v>
      </c>
    </row>
    <row r="355" spans="1:7" s="119" customFormat="1" ht="15.75" hidden="1" x14ac:dyDescent="0.25">
      <c r="A355" s="3"/>
      <c r="B355" s="14">
        <v>300</v>
      </c>
      <c r="C355" s="3" t="s">
        <v>470</v>
      </c>
      <c r="D355" s="4"/>
      <c r="E355" s="24"/>
      <c r="F355" s="25"/>
      <c r="G355" s="24">
        <v>5000</v>
      </c>
    </row>
    <row r="356" spans="1:7" s="119" customFormat="1" ht="15.75" hidden="1" x14ac:dyDescent="0.25">
      <c r="A356" s="3"/>
      <c r="B356" s="14">
        <v>301</v>
      </c>
      <c r="C356" s="3" t="s">
        <v>470</v>
      </c>
      <c r="D356" s="4"/>
      <c r="E356" s="24"/>
      <c r="F356" s="25"/>
      <c r="G356" s="24">
        <v>5000</v>
      </c>
    </row>
    <row r="357" spans="1:7" s="119" customFormat="1" ht="15.75" hidden="1" x14ac:dyDescent="0.25">
      <c r="A357" s="3"/>
      <c r="B357" s="14">
        <v>302</v>
      </c>
      <c r="C357" s="3" t="s">
        <v>471</v>
      </c>
      <c r="D357" s="4"/>
      <c r="E357" s="24"/>
      <c r="F357" s="25"/>
      <c r="G357" s="24">
        <v>5000</v>
      </c>
    </row>
    <row r="358" spans="1:7" s="119" customFormat="1" ht="15.75" hidden="1" x14ac:dyDescent="0.25">
      <c r="A358" s="3"/>
      <c r="B358" s="14">
        <v>303</v>
      </c>
      <c r="C358" s="3" t="s">
        <v>472</v>
      </c>
      <c r="D358" s="4"/>
      <c r="E358" s="24"/>
      <c r="F358" s="25"/>
      <c r="G358" s="24">
        <v>5000</v>
      </c>
    </row>
    <row r="359" spans="1:7" s="119" customFormat="1" ht="15.75" hidden="1" x14ac:dyDescent="0.25">
      <c r="A359" s="3"/>
      <c r="B359" s="14">
        <v>304</v>
      </c>
      <c r="C359" s="3" t="s">
        <v>473</v>
      </c>
      <c r="D359" s="4"/>
      <c r="E359" s="24"/>
      <c r="F359" s="25"/>
      <c r="G359" s="24">
        <v>5000</v>
      </c>
    </row>
    <row r="360" spans="1:7" s="119" customFormat="1" ht="15.75" hidden="1" x14ac:dyDescent="0.25">
      <c r="A360" s="3"/>
      <c r="B360" s="14">
        <v>305</v>
      </c>
      <c r="C360" s="3" t="s">
        <v>474</v>
      </c>
      <c r="D360" s="4"/>
      <c r="E360" s="24"/>
      <c r="F360" s="25"/>
      <c r="G360" s="24">
        <v>5000</v>
      </c>
    </row>
    <row r="361" spans="1:7" s="119" customFormat="1" ht="15.75" hidden="1" x14ac:dyDescent="0.25">
      <c r="A361" s="3"/>
      <c r="B361" s="14">
        <v>306</v>
      </c>
      <c r="C361" s="3" t="s">
        <v>475</v>
      </c>
      <c r="D361" s="4"/>
      <c r="E361" s="24"/>
      <c r="F361" s="25"/>
      <c r="G361" s="24">
        <v>5000</v>
      </c>
    </row>
    <row r="362" spans="1:7" s="119" customFormat="1" ht="15.75" hidden="1" x14ac:dyDescent="0.25">
      <c r="A362" s="3"/>
      <c r="B362" s="14">
        <v>307</v>
      </c>
      <c r="C362" s="3" t="s">
        <v>476</v>
      </c>
      <c r="D362" s="4"/>
      <c r="E362" s="24"/>
      <c r="F362" s="25"/>
      <c r="G362" s="24">
        <v>10000</v>
      </c>
    </row>
    <row r="363" spans="1:7" s="119" customFormat="1" ht="15.75" hidden="1" x14ac:dyDescent="0.25">
      <c r="A363" s="3"/>
      <c r="B363" s="14">
        <v>308</v>
      </c>
      <c r="C363" s="3" t="s">
        <v>477</v>
      </c>
      <c r="D363" s="4"/>
      <c r="E363" s="24"/>
      <c r="F363" s="25"/>
      <c r="G363" s="24">
        <v>5000</v>
      </c>
    </row>
    <row r="364" spans="1:7" s="119" customFormat="1" ht="15.75" hidden="1" x14ac:dyDescent="0.25">
      <c r="A364" s="3"/>
      <c r="B364" s="14">
        <v>309</v>
      </c>
      <c r="C364" s="3" t="s">
        <v>478</v>
      </c>
      <c r="D364" s="4"/>
      <c r="E364" s="24"/>
      <c r="F364" s="25"/>
      <c r="G364" s="24">
        <v>5000</v>
      </c>
    </row>
    <row r="365" spans="1:7" s="119" customFormat="1" ht="15.75" hidden="1" x14ac:dyDescent="0.25">
      <c r="A365" s="3"/>
      <c r="B365" s="14">
        <v>310</v>
      </c>
      <c r="C365" s="3" t="s">
        <v>479</v>
      </c>
      <c r="D365" s="4"/>
      <c r="E365" s="24"/>
      <c r="F365" s="25"/>
      <c r="G365" s="24">
        <v>0</v>
      </c>
    </row>
    <row r="366" spans="1:7" s="119" customFormat="1" ht="15.75" hidden="1" x14ac:dyDescent="0.25">
      <c r="A366" s="3"/>
      <c r="B366" s="14">
        <v>311</v>
      </c>
      <c r="C366" s="3" t="s">
        <v>480</v>
      </c>
      <c r="D366" s="4"/>
      <c r="E366" s="24"/>
      <c r="F366" s="25"/>
      <c r="G366" s="24">
        <v>10000</v>
      </c>
    </row>
    <row r="367" spans="1:7" s="119" customFormat="1" ht="15.75" hidden="1" x14ac:dyDescent="0.25">
      <c r="A367" s="3"/>
      <c r="B367" s="14">
        <v>312</v>
      </c>
      <c r="C367" s="3" t="s">
        <v>481</v>
      </c>
      <c r="D367" s="4"/>
      <c r="E367" s="24"/>
      <c r="F367" s="25"/>
      <c r="G367" s="24">
        <v>5000</v>
      </c>
    </row>
    <row r="368" spans="1:7" s="119" customFormat="1" ht="15.75" hidden="1" x14ac:dyDescent="0.25">
      <c r="A368" s="3"/>
      <c r="B368" s="14">
        <v>313</v>
      </c>
      <c r="C368" s="3" t="s">
        <v>482</v>
      </c>
      <c r="D368" s="4"/>
      <c r="E368" s="24"/>
      <c r="F368" s="25"/>
      <c r="G368" s="24">
        <v>5000</v>
      </c>
    </row>
    <row r="369" spans="1:7" s="119" customFormat="1" ht="15.75" hidden="1" x14ac:dyDescent="0.25">
      <c r="A369" s="3"/>
      <c r="B369" s="14">
        <v>314</v>
      </c>
      <c r="C369" s="3" t="s">
        <v>483</v>
      </c>
      <c r="D369" s="4"/>
      <c r="E369" s="24"/>
      <c r="F369" s="25"/>
      <c r="G369" s="24">
        <v>10000</v>
      </c>
    </row>
    <row r="370" spans="1:7" s="119" customFormat="1" ht="15.75" hidden="1" x14ac:dyDescent="0.25">
      <c r="A370" s="3"/>
      <c r="B370" s="14">
        <v>315</v>
      </c>
      <c r="C370" s="3" t="s">
        <v>484</v>
      </c>
      <c r="D370" s="4"/>
      <c r="E370" s="24"/>
      <c r="F370" s="25"/>
      <c r="G370" s="24">
        <v>10000</v>
      </c>
    </row>
    <row r="371" spans="1:7" s="119" customFormat="1" ht="15.75" hidden="1" x14ac:dyDescent="0.25">
      <c r="A371" s="3"/>
      <c r="B371" s="14">
        <v>316</v>
      </c>
      <c r="C371" s="3" t="s">
        <v>485</v>
      </c>
      <c r="D371" s="4"/>
      <c r="E371" s="24"/>
      <c r="F371" s="25"/>
      <c r="G371" s="24">
        <v>5000</v>
      </c>
    </row>
    <row r="372" spans="1:7" s="119" customFormat="1" ht="15.75" hidden="1" x14ac:dyDescent="0.25">
      <c r="A372" s="3"/>
      <c r="B372" s="14">
        <v>317</v>
      </c>
      <c r="C372" s="3" t="s">
        <v>486</v>
      </c>
      <c r="D372" s="4"/>
      <c r="E372" s="24"/>
      <c r="F372" s="25"/>
      <c r="G372" s="24">
        <v>10000</v>
      </c>
    </row>
    <row r="373" spans="1:7" s="119" customFormat="1" ht="15.75" hidden="1" x14ac:dyDescent="0.25">
      <c r="A373" s="3"/>
      <c r="B373" s="14">
        <v>318</v>
      </c>
      <c r="C373" s="3" t="s">
        <v>487</v>
      </c>
      <c r="D373" s="4"/>
      <c r="E373" s="24"/>
      <c r="F373" s="25"/>
      <c r="G373" s="24">
        <v>10000</v>
      </c>
    </row>
    <row r="374" spans="1:7" s="119" customFormat="1" ht="15.75" hidden="1" x14ac:dyDescent="0.25">
      <c r="A374" s="3"/>
      <c r="B374" s="14">
        <v>319</v>
      </c>
      <c r="C374" s="3" t="s">
        <v>488</v>
      </c>
      <c r="D374" s="4"/>
      <c r="E374" s="24"/>
      <c r="F374" s="25"/>
      <c r="G374" s="24">
        <v>10000</v>
      </c>
    </row>
    <row r="375" spans="1:7" s="119" customFormat="1" ht="15.75" hidden="1" x14ac:dyDescent="0.25">
      <c r="A375" s="3"/>
      <c r="B375" s="14">
        <v>320</v>
      </c>
      <c r="C375" s="3" t="s">
        <v>489</v>
      </c>
      <c r="D375" s="4"/>
      <c r="E375" s="24"/>
      <c r="F375" s="25"/>
      <c r="G375" s="24">
        <v>5000</v>
      </c>
    </row>
    <row r="376" spans="1:7" s="119" customFormat="1" ht="15.75" hidden="1" x14ac:dyDescent="0.25">
      <c r="A376" s="3"/>
      <c r="B376" s="14">
        <v>321</v>
      </c>
      <c r="C376" s="3" t="s">
        <v>490</v>
      </c>
      <c r="D376" s="4"/>
      <c r="E376" s="24"/>
      <c r="F376" s="25"/>
      <c r="G376" s="24">
        <v>5000</v>
      </c>
    </row>
    <row r="377" spans="1:7" s="119" customFormat="1" ht="15.75" hidden="1" x14ac:dyDescent="0.25">
      <c r="A377" s="3"/>
      <c r="B377" s="14">
        <v>322</v>
      </c>
      <c r="C377" s="3" t="s">
        <v>491</v>
      </c>
      <c r="D377" s="4"/>
      <c r="E377" s="24"/>
      <c r="F377" s="25"/>
      <c r="G377" s="24">
        <v>5000</v>
      </c>
    </row>
    <row r="378" spans="1:7" s="119" customFormat="1" ht="15.75" hidden="1" x14ac:dyDescent="0.25">
      <c r="A378" s="3"/>
      <c r="B378" s="14">
        <v>323</v>
      </c>
      <c r="C378" s="3" t="s">
        <v>492</v>
      </c>
      <c r="D378" s="4"/>
      <c r="E378" s="24"/>
      <c r="F378" s="25"/>
      <c r="G378" s="24">
        <v>5000</v>
      </c>
    </row>
    <row r="379" spans="1:7" s="119" customFormat="1" ht="15.75" hidden="1" x14ac:dyDescent="0.25">
      <c r="A379" s="3"/>
      <c r="B379" s="14">
        <v>324</v>
      </c>
      <c r="C379" s="3" t="s">
        <v>493</v>
      </c>
      <c r="D379" s="4"/>
      <c r="E379" s="24"/>
      <c r="F379" s="25"/>
      <c r="G379" s="24">
        <v>5000</v>
      </c>
    </row>
    <row r="380" spans="1:7" s="119" customFormat="1" ht="15.75" hidden="1" x14ac:dyDescent="0.25">
      <c r="A380" s="3"/>
      <c r="B380" s="14">
        <v>325</v>
      </c>
      <c r="C380" s="3" t="s">
        <v>494</v>
      </c>
      <c r="D380" s="4"/>
      <c r="E380" s="24"/>
      <c r="F380" s="25"/>
      <c r="G380" s="24">
        <v>5000</v>
      </c>
    </row>
    <row r="381" spans="1:7" s="119" customFormat="1" ht="15.75" hidden="1" x14ac:dyDescent="0.25">
      <c r="A381" s="3"/>
      <c r="B381" s="14">
        <v>326</v>
      </c>
      <c r="C381" s="3" t="s">
        <v>495</v>
      </c>
      <c r="D381" s="4"/>
      <c r="E381" s="24"/>
      <c r="F381" s="25"/>
      <c r="G381" s="24">
        <v>5000</v>
      </c>
    </row>
    <row r="382" spans="1:7" s="119" customFormat="1" ht="15.75" hidden="1" x14ac:dyDescent="0.25">
      <c r="A382" s="3"/>
      <c r="B382" s="14">
        <v>327</v>
      </c>
      <c r="C382" s="3" t="s">
        <v>496</v>
      </c>
      <c r="D382" s="4"/>
      <c r="E382" s="24"/>
      <c r="F382" s="25"/>
      <c r="G382" s="24">
        <v>0</v>
      </c>
    </row>
    <row r="383" spans="1:7" s="119" customFormat="1" ht="15.75" hidden="1" x14ac:dyDescent="0.25">
      <c r="A383" s="3"/>
      <c r="B383" s="14">
        <v>328</v>
      </c>
      <c r="C383" s="3" t="s">
        <v>497</v>
      </c>
      <c r="D383" s="4"/>
      <c r="E383" s="24"/>
      <c r="F383" s="25"/>
      <c r="G383" s="24">
        <v>0</v>
      </c>
    </row>
    <row r="384" spans="1:7" s="119" customFormat="1" ht="15.75" hidden="1" x14ac:dyDescent="0.25">
      <c r="A384" s="3"/>
      <c r="B384" s="14">
        <v>329</v>
      </c>
      <c r="C384" s="3" t="s">
        <v>498</v>
      </c>
      <c r="D384" s="4"/>
      <c r="E384" s="24"/>
      <c r="F384" s="25"/>
      <c r="G384" s="24">
        <v>5000</v>
      </c>
    </row>
    <row r="385" spans="1:7" s="119" customFormat="1" ht="15.75" hidden="1" x14ac:dyDescent="0.25">
      <c r="A385" s="3"/>
      <c r="B385" s="14">
        <v>330</v>
      </c>
      <c r="C385" s="3" t="s">
        <v>499</v>
      </c>
      <c r="D385" s="4"/>
      <c r="E385" s="24"/>
      <c r="F385" s="25"/>
      <c r="G385" s="24">
        <v>5000</v>
      </c>
    </row>
    <row r="386" spans="1:7" s="119" customFormat="1" ht="15.75" hidden="1" x14ac:dyDescent="0.25">
      <c r="A386" s="3"/>
      <c r="B386" s="14">
        <v>331</v>
      </c>
      <c r="C386" s="3" t="s">
        <v>500</v>
      </c>
      <c r="D386" s="4"/>
      <c r="E386" s="24"/>
      <c r="F386" s="25"/>
      <c r="G386" s="24">
        <v>5000</v>
      </c>
    </row>
    <row r="387" spans="1:7" s="119" customFormat="1" ht="15.75" hidden="1" x14ac:dyDescent="0.25">
      <c r="A387" s="3"/>
      <c r="B387" s="14">
        <v>332</v>
      </c>
      <c r="C387" s="3" t="s">
        <v>501</v>
      </c>
      <c r="D387" s="4"/>
      <c r="E387" s="24"/>
      <c r="F387" s="25"/>
      <c r="G387" s="24">
        <v>5000</v>
      </c>
    </row>
    <row r="388" spans="1:7" s="119" customFormat="1" ht="15.75" hidden="1" x14ac:dyDescent="0.25">
      <c r="A388" s="3"/>
      <c r="B388" s="14">
        <v>333</v>
      </c>
      <c r="C388" s="3" t="s">
        <v>502</v>
      </c>
      <c r="D388" s="4"/>
      <c r="E388" s="24"/>
      <c r="F388" s="25"/>
      <c r="G388" s="24">
        <v>10000</v>
      </c>
    </row>
    <row r="389" spans="1:7" s="119" customFormat="1" ht="15.75" hidden="1" x14ac:dyDescent="0.25">
      <c r="A389" s="3"/>
      <c r="B389" s="14">
        <v>334</v>
      </c>
      <c r="C389" s="3" t="s">
        <v>503</v>
      </c>
      <c r="D389" s="4"/>
      <c r="E389" s="24"/>
      <c r="F389" s="25"/>
      <c r="G389" s="24">
        <v>5000</v>
      </c>
    </row>
    <row r="390" spans="1:7" s="119" customFormat="1" ht="15.75" hidden="1" x14ac:dyDescent="0.25">
      <c r="A390" s="3"/>
      <c r="B390" s="14">
        <v>335</v>
      </c>
      <c r="C390" s="3" t="s">
        <v>504</v>
      </c>
      <c r="D390" s="4"/>
      <c r="E390" s="24"/>
      <c r="F390" s="25"/>
      <c r="G390" s="24">
        <v>5000</v>
      </c>
    </row>
    <row r="391" spans="1:7" s="119" customFormat="1" ht="15.75" hidden="1" x14ac:dyDescent="0.25">
      <c r="A391" s="3"/>
      <c r="B391" s="14">
        <v>336</v>
      </c>
      <c r="C391" s="3" t="s">
        <v>505</v>
      </c>
      <c r="D391" s="4"/>
      <c r="E391" s="24"/>
      <c r="F391" s="25"/>
      <c r="G391" s="24">
        <v>5000</v>
      </c>
    </row>
    <row r="392" spans="1:7" s="119" customFormat="1" ht="15.75" hidden="1" x14ac:dyDescent="0.25">
      <c r="A392" s="3"/>
      <c r="B392" s="14">
        <v>337</v>
      </c>
      <c r="C392" s="3" t="s">
        <v>506</v>
      </c>
      <c r="D392" s="4"/>
      <c r="E392" s="24"/>
      <c r="F392" s="25"/>
      <c r="G392" s="24">
        <v>0</v>
      </c>
    </row>
    <row r="393" spans="1:7" s="119" customFormat="1" ht="15.75" hidden="1" x14ac:dyDescent="0.25">
      <c r="A393" s="3"/>
      <c r="B393" s="14">
        <v>338</v>
      </c>
      <c r="C393" s="3" t="s">
        <v>507</v>
      </c>
      <c r="D393" s="4"/>
      <c r="E393" s="24"/>
      <c r="F393" s="25"/>
      <c r="G393" s="24">
        <v>5000</v>
      </c>
    </row>
    <row r="394" spans="1:7" s="119" customFormat="1" ht="15.75" hidden="1" x14ac:dyDescent="0.25">
      <c r="A394" s="3"/>
      <c r="B394" s="14">
        <v>339</v>
      </c>
      <c r="C394" s="3" t="s">
        <v>508</v>
      </c>
      <c r="D394" s="4"/>
      <c r="E394" s="24"/>
      <c r="F394" s="25"/>
      <c r="G394" s="24">
        <v>5000</v>
      </c>
    </row>
    <row r="395" spans="1:7" s="119" customFormat="1" ht="15.75" hidden="1" x14ac:dyDescent="0.25">
      <c r="A395" s="3"/>
      <c r="B395" s="14">
        <v>340</v>
      </c>
      <c r="C395" s="3" t="s">
        <v>509</v>
      </c>
      <c r="D395" s="4"/>
      <c r="E395" s="24"/>
      <c r="F395" s="25"/>
      <c r="G395" s="24">
        <v>5000</v>
      </c>
    </row>
    <row r="396" spans="1:7" s="119" customFormat="1" ht="15.75" hidden="1" x14ac:dyDescent="0.25">
      <c r="A396" s="3"/>
      <c r="B396" s="14">
        <v>341</v>
      </c>
      <c r="C396" s="3" t="s">
        <v>510</v>
      </c>
      <c r="D396" s="4"/>
      <c r="E396" s="24"/>
      <c r="F396" s="25"/>
      <c r="G396" s="24">
        <v>10000</v>
      </c>
    </row>
    <row r="397" spans="1:7" s="119" customFormat="1" ht="15.75" hidden="1" x14ac:dyDescent="0.25">
      <c r="A397" s="3"/>
      <c r="B397" s="14">
        <v>342</v>
      </c>
      <c r="C397" s="3" t="s">
        <v>511</v>
      </c>
      <c r="D397" s="4"/>
      <c r="E397" s="24"/>
      <c r="F397" s="25"/>
      <c r="G397" s="24">
        <v>10000</v>
      </c>
    </row>
    <row r="398" spans="1:7" s="119" customFormat="1" ht="15.75" hidden="1" x14ac:dyDescent="0.25">
      <c r="A398" s="3"/>
      <c r="B398" s="14">
        <v>343</v>
      </c>
      <c r="C398" s="3" t="s">
        <v>512</v>
      </c>
      <c r="D398" s="4"/>
      <c r="E398" s="24"/>
      <c r="F398" s="25"/>
      <c r="G398" s="24">
        <v>0</v>
      </c>
    </row>
    <row r="399" spans="1:7" s="119" customFormat="1" ht="15.75" hidden="1" x14ac:dyDescent="0.25">
      <c r="A399" s="3"/>
      <c r="B399" s="14">
        <v>344</v>
      </c>
      <c r="C399" s="3" t="s">
        <v>513</v>
      </c>
      <c r="D399" s="4"/>
      <c r="E399" s="24"/>
      <c r="F399" s="25"/>
      <c r="G399" s="24">
        <v>5000</v>
      </c>
    </row>
    <row r="400" spans="1:7" s="119" customFormat="1" ht="15.75" hidden="1" x14ac:dyDescent="0.25">
      <c r="A400" s="3"/>
      <c r="B400" s="14">
        <v>345</v>
      </c>
      <c r="C400" s="3" t="s">
        <v>514</v>
      </c>
      <c r="D400" s="4"/>
      <c r="E400" s="24"/>
      <c r="F400" s="25"/>
      <c r="G400" s="24">
        <v>5000</v>
      </c>
    </row>
    <row r="401" spans="1:7" s="119" customFormat="1" ht="15.75" hidden="1" x14ac:dyDescent="0.25">
      <c r="A401" s="3"/>
      <c r="B401" s="14">
        <v>346</v>
      </c>
      <c r="C401" s="3" t="s">
        <v>515</v>
      </c>
      <c r="D401" s="4"/>
      <c r="E401" s="24"/>
      <c r="F401" s="25"/>
      <c r="G401" s="24">
        <v>5000</v>
      </c>
    </row>
    <row r="402" spans="1:7" s="119" customFormat="1" ht="15.75" hidden="1" x14ac:dyDescent="0.25">
      <c r="A402" s="3"/>
      <c r="B402" s="14">
        <v>347</v>
      </c>
      <c r="C402" s="3" t="s">
        <v>516</v>
      </c>
      <c r="D402" s="4"/>
      <c r="E402" s="24"/>
      <c r="F402" s="25"/>
      <c r="G402" s="24">
        <v>5000</v>
      </c>
    </row>
    <row r="403" spans="1:7" s="119" customFormat="1" ht="15.75" hidden="1" x14ac:dyDescent="0.25">
      <c r="A403" s="3"/>
      <c r="B403" s="14">
        <v>348</v>
      </c>
      <c r="C403" s="3" t="s">
        <v>517</v>
      </c>
      <c r="D403" s="4"/>
      <c r="E403" s="24"/>
      <c r="F403" s="25"/>
      <c r="G403" s="24">
        <v>5000</v>
      </c>
    </row>
    <row r="404" spans="1:7" s="119" customFormat="1" ht="15.75" hidden="1" x14ac:dyDescent="0.25">
      <c r="A404" s="3"/>
      <c r="B404" s="14">
        <v>349</v>
      </c>
      <c r="C404" s="3" t="s">
        <v>518</v>
      </c>
      <c r="D404" s="4"/>
      <c r="E404" s="24"/>
      <c r="F404" s="25"/>
      <c r="G404" s="24">
        <v>0</v>
      </c>
    </row>
    <row r="405" spans="1:7" s="119" customFormat="1" ht="15.75" hidden="1" x14ac:dyDescent="0.25">
      <c r="A405" s="3"/>
      <c r="B405" s="14">
        <v>350</v>
      </c>
      <c r="C405" s="3" t="s">
        <v>519</v>
      </c>
      <c r="D405" s="4"/>
      <c r="E405" s="24"/>
      <c r="F405" s="25"/>
      <c r="G405" s="24">
        <v>5000</v>
      </c>
    </row>
    <row r="406" spans="1:7" s="119" customFormat="1" ht="15.75" hidden="1" x14ac:dyDescent="0.25">
      <c r="A406" s="3"/>
      <c r="B406" s="14">
        <v>351</v>
      </c>
      <c r="C406" s="3" t="s">
        <v>520</v>
      </c>
      <c r="D406" s="4"/>
      <c r="E406" s="24"/>
      <c r="F406" s="25"/>
      <c r="G406" s="24">
        <v>10000</v>
      </c>
    </row>
    <row r="407" spans="1:7" s="119" customFormat="1" ht="15.75" hidden="1" x14ac:dyDescent="0.25">
      <c r="A407" s="3"/>
      <c r="B407" s="14">
        <v>352</v>
      </c>
      <c r="C407" s="3" t="s">
        <v>521</v>
      </c>
      <c r="D407" s="4"/>
      <c r="E407" s="24"/>
      <c r="F407" s="25"/>
      <c r="G407" s="24">
        <v>5000</v>
      </c>
    </row>
    <row r="408" spans="1:7" s="119" customFormat="1" ht="15.75" hidden="1" x14ac:dyDescent="0.25">
      <c r="A408" s="3"/>
      <c r="B408" s="14">
        <v>353</v>
      </c>
      <c r="C408" s="3" t="s">
        <v>522</v>
      </c>
      <c r="D408" s="4"/>
      <c r="E408" s="24"/>
      <c r="F408" s="25"/>
      <c r="G408" s="24">
        <v>0</v>
      </c>
    </row>
    <row r="409" spans="1:7" s="119" customFormat="1" ht="15.75" hidden="1" x14ac:dyDescent="0.25">
      <c r="A409" s="3"/>
      <c r="B409" s="14">
        <v>354</v>
      </c>
      <c r="C409" s="3" t="s">
        <v>523</v>
      </c>
      <c r="D409" s="4"/>
      <c r="E409" s="24"/>
      <c r="F409" s="25"/>
      <c r="G409" s="24">
        <v>0</v>
      </c>
    </row>
    <row r="410" spans="1:7" s="119" customFormat="1" ht="15.75" hidden="1" x14ac:dyDescent="0.25">
      <c r="A410" s="3"/>
      <c r="B410" s="14">
        <v>355</v>
      </c>
      <c r="C410" s="3" t="s">
        <v>524</v>
      </c>
      <c r="D410" s="4"/>
      <c r="E410" s="24"/>
      <c r="F410" s="25"/>
      <c r="G410" s="24">
        <v>10000</v>
      </c>
    </row>
    <row r="411" spans="1:7" s="119" customFormat="1" ht="15.75" hidden="1" x14ac:dyDescent="0.25">
      <c r="A411" s="3"/>
      <c r="B411" s="14">
        <v>356</v>
      </c>
      <c r="C411" s="3" t="s">
        <v>525</v>
      </c>
      <c r="D411" s="4"/>
      <c r="E411" s="24"/>
      <c r="F411" s="25"/>
      <c r="G411" s="24">
        <v>10000</v>
      </c>
    </row>
    <row r="412" spans="1:7" s="119" customFormat="1" ht="15.75" hidden="1" x14ac:dyDescent="0.25">
      <c r="A412" s="3"/>
      <c r="B412" s="14">
        <v>357</v>
      </c>
      <c r="C412" s="3" t="s">
        <v>526</v>
      </c>
      <c r="D412" s="4"/>
      <c r="E412" s="24"/>
      <c r="F412" s="25"/>
      <c r="G412" s="24">
        <v>10000</v>
      </c>
    </row>
    <row r="413" spans="1:7" s="119" customFormat="1" ht="15.75" hidden="1" x14ac:dyDescent="0.25">
      <c r="A413" s="3"/>
      <c r="B413" s="14">
        <v>358</v>
      </c>
      <c r="C413" s="3" t="s">
        <v>527</v>
      </c>
      <c r="D413" s="4"/>
      <c r="E413" s="24"/>
      <c r="F413" s="25"/>
      <c r="G413" s="24">
        <v>5000</v>
      </c>
    </row>
    <row r="414" spans="1:7" s="119" customFormat="1" ht="15.75" hidden="1" x14ac:dyDescent="0.25">
      <c r="A414" s="3"/>
      <c r="B414" s="14">
        <v>359</v>
      </c>
      <c r="C414" s="3" t="s">
        <v>528</v>
      </c>
      <c r="D414" s="4"/>
      <c r="E414" s="24"/>
      <c r="F414" s="25"/>
      <c r="G414" s="24">
        <v>5000</v>
      </c>
    </row>
    <row r="415" spans="1:7" s="119" customFormat="1" ht="15.75" hidden="1" x14ac:dyDescent="0.25">
      <c r="A415" s="3"/>
      <c r="B415" s="14">
        <v>360</v>
      </c>
      <c r="C415" s="3" t="s">
        <v>529</v>
      </c>
      <c r="D415" s="4"/>
      <c r="E415" s="24"/>
      <c r="F415" s="25"/>
      <c r="G415" s="24">
        <v>5000</v>
      </c>
    </row>
    <row r="416" spans="1:7" s="119" customFormat="1" ht="15.75" hidden="1" x14ac:dyDescent="0.25">
      <c r="A416" s="3"/>
      <c r="B416" s="14">
        <v>361</v>
      </c>
      <c r="C416" s="3" t="s">
        <v>530</v>
      </c>
      <c r="D416" s="4"/>
      <c r="E416" s="24"/>
      <c r="F416" s="25"/>
      <c r="G416" s="24">
        <v>5000</v>
      </c>
    </row>
    <row r="417" spans="1:7" s="119" customFormat="1" ht="15.75" hidden="1" x14ac:dyDescent="0.25">
      <c r="A417" s="3"/>
      <c r="B417" s="14">
        <v>362</v>
      </c>
      <c r="C417" s="3" t="s">
        <v>531</v>
      </c>
      <c r="D417" s="4"/>
      <c r="E417" s="24"/>
      <c r="F417" s="25"/>
      <c r="G417" s="24">
        <v>0</v>
      </c>
    </row>
    <row r="418" spans="1:7" s="119" customFormat="1" ht="15.75" hidden="1" x14ac:dyDescent="0.25">
      <c r="A418" s="3"/>
      <c r="B418" s="14">
        <v>363</v>
      </c>
      <c r="C418" s="3" t="s">
        <v>532</v>
      </c>
      <c r="D418" s="4"/>
      <c r="E418" s="24"/>
      <c r="F418" s="25"/>
      <c r="G418" s="24">
        <v>0</v>
      </c>
    </row>
    <row r="419" spans="1:7" s="119" customFormat="1" ht="15.75" hidden="1" x14ac:dyDescent="0.25">
      <c r="A419" s="3"/>
      <c r="B419" s="14">
        <v>364</v>
      </c>
      <c r="C419" s="3" t="s">
        <v>533</v>
      </c>
      <c r="D419" s="4"/>
      <c r="E419" s="24"/>
      <c r="F419" s="25"/>
      <c r="G419" s="24">
        <v>5000</v>
      </c>
    </row>
    <row r="420" spans="1:7" s="119" customFormat="1" ht="15.75" hidden="1" x14ac:dyDescent="0.25">
      <c r="A420" s="3"/>
      <c r="B420" s="14">
        <v>365</v>
      </c>
      <c r="C420" s="3" t="s">
        <v>534</v>
      </c>
      <c r="D420" s="4"/>
      <c r="E420" s="24"/>
      <c r="F420" s="25"/>
      <c r="G420" s="24">
        <v>5000</v>
      </c>
    </row>
    <row r="421" spans="1:7" s="119" customFormat="1" ht="15.75" hidden="1" x14ac:dyDescent="0.25">
      <c r="A421" s="3"/>
      <c r="B421" s="14">
        <v>366</v>
      </c>
      <c r="C421" s="3" t="s">
        <v>535</v>
      </c>
      <c r="D421" s="4"/>
      <c r="E421" s="24"/>
      <c r="F421" s="25"/>
      <c r="G421" s="24">
        <v>0</v>
      </c>
    </row>
    <row r="422" spans="1:7" s="119" customFormat="1" ht="15.75" hidden="1" x14ac:dyDescent="0.25">
      <c r="A422" s="3"/>
      <c r="B422" s="14">
        <v>367</v>
      </c>
      <c r="C422" s="3" t="s">
        <v>536</v>
      </c>
      <c r="D422" s="4"/>
      <c r="E422" s="24"/>
      <c r="F422" s="25"/>
      <c r="G422" s="24">
        <v>5000</v>
      </c>
    </row>
    <row r="423" spans="1:7" s="119" customFormat="1" ht="15.75" hidden="1" x14ac:dyDescent="0.25">
      <c r="A423" s="3"/>
      <c r="B423" s="14">
        <v>368</v>
      </c>
      <c r="C423" s="3" t="s">
        <v>537</v>
      </c>
      <c r="D423" s="4"/>
      <c r="E423" s="24"/>
      <c r="F423" s="25"/>
      <c r="G423" s="24">
        <v>10000</v>
      </c>
    </row>
    <row r="424" spans="1:7" s="119" customFormat="1" ht="15.75" hidden="1" x14ac:dyDescent="0.25">
      <c r="A424" s="3"/>
      <c r="B424" s="14">
        <v>369</v>
      </c>
      <c r="C424" s="3" t="s">
        <v>538</v>
      </c>
      <c r="D424" s="4"/>
      <c r="E424" s="24"/>
      <c r="F424" s="25"/>
      <c r="G424" s="24">
        <v>5000</v>
      </c>
    </row>
    <row r="425" spans="1:7" s="119" customFormat="1" ht="15.75" hidden="1" x14ac:dyDescent="0.25">
      <c r="A425" s="3"/>
      <c r="B425" s="14">
        <v>370</v>
      </c>
      <c r="C425" s="3" t="s">
        <v>539</v>
      </c>
      <c r="D425" s="4"/>
      <c r="E425" s="24"/>
      <c r="F425" s="25"/>
      <c r="G425" s="24">
        <v>0</v>
      </c>
    </row>
    <row r="426" spans="1:7" s="119" customFormat="1" ht="15.75" hidden="1" x14ac:dyDescent="0.25">
      <c r="A426" s="3"/>
      <c r="B426" s="14">
        <v>371</v>
      </c>
      <c r="C426" s="3" t="s">
        <v>540</v>
      </c>
      <c r="D426" s="4"/>
      <c r="E426" s="24"/>
      <c r="F426" s="25"/>
      <c r="G426" s="24">
        <v>5000</v>
      </c>
    </row>
    <row r="427" spans="1:7" s="119" customFormat="1" ht="15.75" hidden="1" x14ac:dyDescent="0.25">
      <c r="A427" s="3"/>
      <c r="B427" s="14">
        <v>372</v>
      </c>
      <c r="C427" s="3" t="s">
        <v>541</v>
      </c>
      <c r="D427" s="4"/>
      <c r="E427" s="24"/>
      <c r="F427" s="25"/>
      <c r="G427" s="24">
        <v>5000</v>
      </c>
    </row>
    <row r="428" spans="1:7" s="119" customFormat="1" ht="15.75" hidden="1" x14ac:dyDescent="0.25">
      <c r="A428" s="3"/>
      <c r="B428" s="14">
        <v>373</v>
      </c>
      <c r="C428" s="3" t="s">
        <v>542</v>
      </c>
      <c r="D428" s="4"/>
      <c r="E428" s="24"/>
      <c r="F428" s="25"/>
      <c r="G428" s="24">
        <v>10000</v>
      </c>
    </row>
    <row r="429" spans="1:7" s="119" customFormat="1" ht="15.75" hidden="1" x14ac:dyDescent="0.25">
      <c r="A429" s="3"/>
      <c r="B429" s="14">
        <v>374</v>
      </c>
      <c r="C429" s="3" t="s">
        <v>543</v>
      </c>
      <c r="D429" s="4"/>
      <c r="E429" s="24"/>
      <c r="F429" s="25"/>
      <c r="G429" s="24">
        <v>5000</v>
      </c>
    </row>
    <row r="430" spans="1:7" s="119" customFormat="1" ht="15.75" hidden="1" x14ac:dyDescent="0.25">
      <c r="A430" s="3"/>
      <c r="B430" s="14">
        <v>375</v>
      </c>
      <c r="C430" s="3" t="s">
        <v>544</v>
      </c>
      <c r="D430" s="4"/>
      <c r="E430" s="24"/>
      <c r="F430" s="25"/>
      <c r="G430" s="24">
        <v>5000</v>
      </c>
    </row>
    <row r="431" spans="1:7" s="119" customFormat="1" ht="15.75" hidden="1" x14ac:dyDescent="0.25">
      <c r="A431" s="3"/>
      <c r="B431" s="14">
        <v>376</v>
      </c>
      <c r="C431" s="3" t="s">
        <v>545</v>
      </c>
      <c r="D431" s="4"/>
      <c r="E431" s="24"/>
      <c r="F431" s="25"/>
      <c r="G431" s="24">
        <v>5000</v>
      </c>
    </row>
    <row r="432" spans="1:7" s="119" customFormat="1" ht="15.75" hidden="1" x14ac:dyDescent="0.25">
      <c r="A432" s="3"/>
      <c r="B432" s="14">
        <v>377</v>
      </c>
      <c r="C432" s="3" t="s">
        <v>546</v>
      </c>
      <c r="D432" s="4"/>
      <c r="E432" s="24"/>
      <c r="F432" s="25"/>
      <c r="G432" s="24">
        <v>5000</v>
      </c>
    </row>
    <row r="433" spans="1:7" s="119" customFormat="1" ht="15.75" hidden="1" x14ac:dyDescent="0.25">
      <c r="A433" s="3"/>
      <c r="B433" s="14">
        <v>378</v>
      </c>
      <c r="C433" s="3" t="s">
        <v>547</v>
      </c>
      <c r="D433" s="4"/>
      <c r="E433" s="24"/>
      <c r="F433" s="25"/>
      <c r="G433" s="24">
        <v>0</v>
      </c>
    </row>
    <row r="434" spans="1:7" s="119" customFormat="1" ht="15.75" hidden="1" x14ac:dyDescent="0.25">
      <c r="A434" s="3"/>
      <c r="B434" s="14">
        <v>379</v>
      </c>
      <c r="C434" s="3" t="s">
        <v>548</v>
      </c>
      <c r="D434" s="4"/>
      <c r="E434" s="24"/>
      <c r="F434" s="25"/>
      <c r="G434" s="24">
        <v>5000</v>
      </c>
    </row>
    <row r="435" spans="1:7" s="119" customFormat="1" ht="15.75" hidden="1" x14ac:dyDescent="0.25">
      <c r="A435" s="3"/>
      <c r="B435" s="14">
        <v>380</v>
      </c>
      <c r="C435" s="3" t="s">
        <v>549</v>
      </c>
      <c r="D435" s="4"/>
      <c r="E435" s="24"/>
      <c r="F435" s="25"/>
      <c r="G435" s="24">
        <v>5000</v>
      </c>
    </row>
    <row r="436" spans="1:7" s="119" customFormat="1" ht="15.75" hidden="1" x14ac:dyDescent="0.25">
      <c r="A436" s="3"/>
      <c r="B436" s="14">
        <v>381</v>
      </c>
      <c r="C436" s="3" t="s">
        <v>550</v>
      </c>
      <c r="D436" s="4"/>
      <c r="E436" s="24"/>
      <c r="F436" s="25"/>
      <c r="G436" s="24">
        <v>0</v>
      </c>
    </row>
    <row r="437" spans="1:7" s="119" customFormat="1" ht="15.75" hidden="1" x14ac:dyDescent="0.25">
      <c r="A437" s="3"/>
      <c r="B437" s="14">
        <v>382</v>
      </c>
      <c r="C437" s="3" t="s">
        <v>551</v>
      </c>
      <c r="D437" s="4"/>
      <c r="E437" s="24"/>
      <c r="F437" s="25"/>
      <c r="G437" s="24">
        <v>0</v>
      </c>
    </row>
    <row r="438" spans="1:7" s="119" customFormat="1" ht="15.75" hidden="1" x14ac:dyDescent="0.25">
      <c r="A438" s="3"/>
      <c r="B438" s="14">
        <v>383</v>
      </c>
      <c r="C438" s="3" t="s">
        <v>552</v>
      </c>
      <c r="D438" s="4"/>
      <c r="E438" s="24"/>
      <c r="F438" s="25"/>
      <c r="G438" s="24">
        <v>5000</v>
      </c>
    </row>
    <row r="439" spans="1:7" s="119" customFormat="1" ht="15.75" hidden="1" x14ac:dyDescent="0.25">
      <c r="A439" s="3"/>
      <c r="B439" s="14">
        <v>384</v>
      </c>
      <c r="C439" s="3" t="s">
        <v>553</v>
      </c>
      <c r="D439" s="4"/>
      <c r="E439" s="24"/>
      <c r="F439" s="25"/>
      <c r="G439" s="24">
        <v>5000</v>
      </c>
    </row>
    <row r="440" spans="1:7" s="119" customFormat="1" ht="15.75" hidden="1" x14ac:dyDescent="0.25">
      <c r="A440" s="3"/>
      <c r="B440" s="14">
        <v>385</v>
      </c>
      <c r="C440" s="3" t="s">
        <v>554</v>
      </c>
      <c r="D440" s="4"/>
      <c r="E440" s="24"/>
      <c r="F440" s="25"/>
      <c r="G440" s="24">
        <v>5000</v>
      </c>
    </row>
    <row r="441" spans="1:7" s="119" customFormat="1" ht="15.75" hidden="1" x14ac:dyDescent="0.25">
      <c r="A441" s="3"/>
      <c r="B441" s="14">
        <v>386</v>
      </c>
      <c r="C441" s="3" t="s">
        <v>555</v>
      </c>
      <c r="D441" s="4"/>
      <c r="E441" s="24"/>
      <c r="F441" s="25"/>
      <c r="G441" s="24">
        <v>5000</v>
      </c>
    </row>
    <row r="442" spans="1:7" s="119" customFormat="1" ht="15.75" hidden="1" x14ac:dyDescent="0.25">
      <c r="A442" s="3"/>
      <c r="B442" s="14">
        <v>387</v>
      </c>
      <c r="C442" s="4" t="s">
        <v>556</v>
      </c>
      <c r="D442" s="4"/>
      <c r="E442" s="24"/>
      <c r="F442" s="25"/>
      <c r="G442" s="24">
        <v>10000</v>
      </c>
    </row>
    <row r="443" spans="1:7" s="119" customFormat="1" ht="15.75" hidden="1" x14ac:dyDescent="0.25">
      <c r="A443" s="3"/>
      <c r="B443" s="14">
        <v>388</v>
      </c>
      <c r="C443" s="4" t="s">
        <v>557</v>
      </c>
      <c r="D443" s="4"/>
      <c r="E443" s="24"/>
      <c r="F443" s="25"/>
      <c r="G443" s="24">
        <v>10000</v>
      </c>
    </row>
    <row r="444" spans="1:7" s="119" customFormat="1" ht="15.75" hidden="1" x14ac:dyDescent="0.25">
      <c r="A444" s="3"/>
      <c r="B444" s="14">
        <v>389</v>
      </c>
      <c r="C444" s="4" t="s">
        <v>558</v>
      </c>
      <c r="D444" s="4"/>
      <c r="E444" s="24"/>
      <c r="F444" s="25"/>
      <c r="G444" s="24">
        <v>5000</v>
      </c>
    </row>
    <row r="445" spans="1:7" s="119" customFormat="1" ht="15.75" hidden="1" x14ac:dyDescent="0.25">
      <c r="A445" s="3"/>
      <c r="B445" s="14">
        <v>390</v>
      </c>
      <c r="C445" s="4" t="s">
        <v>559</v>
      </c>
      <c r="D445" s="4"/>
      <c r="E445" s="24"/>
      <c r="F445" s="25"/>
      <c r="G445" s="24">
        <v>5000</v>
      </c>
    </row>
    <row r="446" spans="1:7" s="119" customFormat="1" ht="15.75" hidden="1" x14ac:dyDescent="0.25">
      <c r="A446" s="3"/>
      <c r="B446" s="14">
        <v>391</v>
      </c>
      <c r="C446" s="4" t="s">
        <v>560</v>
      </c>
      <c r="D446" s="4"/>
      <c r="E446" s="24"/>
      <c r="F446" s="25"/>
      <c r="G446" s="24">
        <v>5000</v>
      </c>
    </row>
    <row r="447" spans="1:7" s="119" customFormat="1" ht="15.75" hidden="1" x14ac:dyDescent="0.25">
      <c r="A447" s="3"/>
      <c r="B447" s="14">
        <v>392</v>
      </c>
      <c r="C447" s="4" t="s">
        <v>561</v>
      </c>
      <c r="D447" s="4"/>
      <c r="E447" s="24"/>
      <c r="F447" s="25"/>
      <c r="G447" s="24">
        <v>5000</v>
      </c>
    </row>
    <row r="448" spans="1:7" s="119" customFormat="1" ht="15.75" hidden="1" x14ac:dyDescent="0.25">
      <c r="A448" s="3"/>
      <c r="B448" s="14">
        <v>393</v>
      </c>
      <c r="C448" s="4" t="s">
        <v>562</v>
      </c>
      <c r="D448" s="4"/>
      <c r="E448" s="24"/>
      <c r="F448" s="25"/>
      <c r="G448" s="24">
        <v>5000</v>
      </c>
    </row>
    <row r="449" spans="1:7" s="119" customFormat="1" ht="15.75" hidden="1" x14ac:dyDescent="0.25">
      <c r="A449" s="3"/>
      <c r="B449" s="14">
        <v>394</v>
      </c>
      <c r="C449" s="4" t="s">
        <v>563</v>
      </c>
      <c r="D449" s="4"/>
      <c r="E449" s="24"/>
      <c r="F449" s="25"/>
      <c r="G449" s="24">
        <v>5000</v>
      </c>
    </row>
    <row r="450" spans="1:7" s="119" customFormat="1" ht="15.75" hidden="1" x14ac:dyDescent="0.25">
      <c r="A450" s="3"/>
      <c r="B450" s="14">
        <v>395</v>
      </c>
      <c r="C450" s="4" t="s">
        <v>564</v>
      </c>
      <c r="D450" s="4"/>
      <c r="E450" s="24"/>
      <c r="F450" s="25"/>
      <c r="G450" s="24">
        <v>5000</v>
      </c>
    </row>
    <row r="451" spans="1:7" s="119" customFormat="1" ht="15.75" hidden="1" x14ac:dyDescent="0.25">
      <c r="A451" s="3"/>
      <c r="B451" s="14">
        <v>396</v>
      </c>
      <c r="C451" s="4" t="s">
        <v>565</v>
      </c>
      <c r="D451" s="4"/>
      <c r="E451" s="24"/>
      <c r="F451" s="25"/>
      <c r="G451" s="24">
        <v>5000</v>
      </c>
    </row>
    <row r="452" spans="1:7" s="119" customFormat="1" ht="15.75" hidden="1" x14ac:dyDescent="0.25">
      <c r="A452" s="3"/>
      <c r="B452" s="14">
        <v>397</v>
      </c>
      <c r="C452" s="4" t="s">
        <v>566</v>
      </c>
      <c r="D452" s="4"/>
      <c r="E452" s="24"/>
      <c r="F452" s="25"/>
      <c r="G452" s="24">
        <v>5000</v>
      </c>
    </row>
    <row r="453" spans="1:7" s="119" customFormat="1" ht="15.75" hidden="1" x14ac:dyDescent="0.25">
      <c r="A453" s="3"/>
      <c r="B453" s="14">
        <v>398</v>
      </c>
      <c r="C453" s="4" t="s">
        <v>567</v>
      </c>
      <c r="D453" s="4"/>
      <c r="E453" s="24"/>
      <c r="F453" s="25"/>
      <c r="G453" s="24">
        <v>5000</v>
      </c>
    </row>
    <row r="454" spans="1:7" s="119" customFormat="1" ht="15.75" hidden="1" x14ac:dyDescent="0.25">
      <c r="A454" s="3"/>
      <c r="B454" s="14">
        <v>399</v>
      </c>
      <c r="C454" s="4" t="s">
        <v>568</v>
      </c>
      <c r="D454" s="4"/>
      <c r="E454" s="24"/>
      <c r="F454" s="25"/>
      <c r="G454" s="24">
        <v>5000</v>
      </c>
    </row>
    <row r="455" spans="1:7" s="119" customFormat="1" ht="15.75" hidden="1" x14ac:dyDescent="0.25">
      <c r="A455" s="3"/>
      <c r="B455" s="14">
        <v>400</v>
      </c>
      <c r="C455" s="4" t="s">
        <v>569</v>
      </c>
      <c r="D455" s="4"/>
      <c r="E455" s="24"/>
      <c r="F455" s="25"/>
      <c r="G455" s="24">
        <v>5000</v>
      </c>
    </row>
    <row r="456" spans="1:7" s="119" customFormat="1" ht="15.75" hidden="1" x14ac:dyDescent="0.25">
      <c r="A456" s="3"/>
      <c r="B456" s="14">
        <v>401</v>
      </c>
      <c r="C456" s="4" t="s">
        <v>570</v>
      </c>
      <c r="D456" s="4"/>
      <c r="E456" s="24"/>
      <c r="F456" s="25"/>
      <c r="G456" s="24">
        <v>5000</v>
      </c>
    </row>
    <row r="457" spans="1:7" s="119" customFormat="1" ht="15.75" hidden="1" x14ac:dyDescent="0.25">
      <c r="A457" s="3"/>
      <c r="B457" s="14">
        <v>402</v>
      </c>
      <c r="C457" s="4" t="s">
        <v>571</v>
      </c>
      <c r="D457" s="4"/>
      <c r="E457" s="24"/>
      <c r="F457" s="25"/>
      <c r="G457" s="24">
        <v>5000</v>
      </c>
    </row>
    <row r="458" spans="1:7" s="119" customFormat="1" ht="15.75" hidden="1" x14ac:dyDescent="0.25">
      <c r="A458" s="3"/>
      <c r="B458" s="14">
        <v>403</v>
      </c>
      <c r="C458" s="4" t="s">
        <v>572</v>
      </c>
      <c r="D458" s="4"/>
      <c r="E458" s="24"/>
      <c r="F458" s="25"/>
      <c r="G458" s="24">
        <v>0</v>
      </c>
    </row>
    <row r="459" spans="1:7" s="119" customFormat="1" ht="15.75" hidden="1" x14ac:dyDescent="0.25">
      <c r="A459" s="3"/>
      <c r="B459" s="14">
        <v>404</v>
      </c>
      <c r="C459" s="4" t="s">
        <v>573</v>
      </c>
      <c r="D459" s="4"/>
      <c r="E459" s="24"/>
      <c r="F459" s="25"/>
      <c r="G459" s="24">
        <v>5000</v>
      </c>
    </row>
    <row r="460" spans="1:7" s="119" customFormat="1" ht="15.75" hidden="1" x14ac:dyDescent="0.25">
      <c r="A460" s="3"/>
      <c r="B460" s="14">
        <v>405</v>
      </c>
      <c r="C460" s="4" t="s">
        <v>574</v>
      </c>
      <c r="D460" s="4"/>
      <c r="E460" s="24"/>
      <c r="F460" s="25"/>
      <c r="G460" s="24">
        <v>5000</v>
      </c>
    </row>
    <row r="461" spans="1:7" s="119" customFormat="1" ht="15.75" hidden="1" x14ac:dyDescent="0.25">
      <c r="A461" s="3"/>
      <c r="B461" s="14">
        <v>406</v>
      </c>
      <c r="C461" s="4" t="s">
        <v>575</v>
      </c>
      <c r="D461" s="4"/>
      <c r="E461" s="24"/>
      <c r="F461" s="25"/>
      <c r="G461" s="24">
        <v>5000</v>
      </c>
    </row>
    <row r="462" spans="1:7" s="119" customFormat="1" ht="15.75" hidden="1" x14ac:dyDescent="0.25">
      <c r="A462" s="3"/>
      <c r="B462" s="14">
        <v>407</v>
      </c>
      <c r="C462" s="4" t="s">
        <v>576</v>
      </c>
      <c r="D462" s="4"/>
      <c r="E462" s="24"/>
      <c r="F462" s="25"/>
      <c r="G462" s="24">
        <v>5000</v>
      </c>
    </row>
    <row r="463" spans="1:7" s="119" customFormat="1" ht="15.75" hidden="1" x14ac:dyDescent="0.25">
      <c r="A463" s="3"/>
      <c r="B463" s="14">
        <v>408</v>
      </c>
      <c r="C463" s="4" t="s">
        <v>577</v>
      </c>
      <c r="D463" s="4"/>
      <c r="E463" s="24"/>
      <c r="F463" s="25"/>
      <c r="G463" s="24">
        <v>5000</v>
      </c>
    </row>
    <row r="464" spans="1:7" s="119" customFormat="1" ht="15.75" hidden="1" x14ac:dyDescent="0.25">
      <c r="A464" s="3"/>
      <c r="B464" s="14">
        <v>409</v>
      </c>
      <c r="C464" s="4" t="s">
        <v>578</v>
      </c>
      <c r="D464" s="4"/>
      <c r="E464" s="24"/>
      <c r="F464" s="25"/>
      <c r="G464" s="24">
        <v>5000</v>
      </c>
    </row>
    <row r="465" spans="1:7" s="119" customFormat="1" ht="15.75" hidden="1" x14ac:dyDescent="0.25">
      <c r="A465" s="3"/>
      <c r="B465" s="14">
        <v>410</v>
      </c>
      <c r="C465" s="4" t="s">
        <v>579</v>
      </c>
      <c r="D465" s="4"/>
      <c r="E465" s="24"/>
      <c r="F465" s="25"/>
      <c r="G465" s="24">
        <v>0</v>
      </c>
    </row>
    <row r="466" spans="1:7" s="119" customFormat="1" ht="15.75" hidden="1" x14ac:dyDescent="0.25">
      <c r="A466" s="3"/>
      <c r="B466" s="14">
        <v>411</v>
      </c>
      <c r="C466" s="4" t="s">
        <v>580</v>
      </c>
      <c r="D466" s="4"/>
      <c r="E466" s="24"/>
      <c r="F466" s="25"/>
      <c r="G466" s="24">
        <v>5000</v>
      </c>
    </row>
    <row r="467" spans="1:7" s="119" customFormat="1" ht="15.75" hidden="1" x14ac:dyDescent="0.25">
      <c r="A467" s="3"/>
      <c r="B467" s="14">
        <v>412</v>
      </c>
      <c r="C467" s="4" t="s">
        <v>581</v>
      </c>
      <c r="D467" s="4"/>
      <c r="E467" s="24"/>
      <c r="F467" s="25"/>
      <c r="G467" s="24">
        <v>5000</v>
      </c>
    </row>
    <row r="468" spans="1:7" s="119" customFormat="1" ht="15.75" hidden="1" x14ac:dyDescent="0.25">
      <c r="A468" s="3"/>
      <c r="B468" s="14">
        <v>413</v>
      </c>
      <c r="C468" s="4" t="s">
        <v>582</v>
      </c>
      <c r="D468" s="4"/>
      <c r="E468" s="24"/>
      <c r="F468" s="25"/>
      <c r="G468" s="24">
        <v>5000</v>
      </c>
    </row>
    <row r="469" spans="1:7" s="119" customFormat="1" ht="15.75" hidden="1" x14ac:dyDescent="0.25">
      <c r="A469" s="3"/>
      <c r="B469" s="14">
        <v>414</v>
      </c>
      <c r="C469" s="4" t="s">
        <v>583</v>
      </c>
      <c r="D469" s="4"/>
      <c r="E469" s="24"/>
      <c r="F469" s="25"/>
      <c r="G469" s="24">
        <v>5000</v>
      </c>
    </row>
    <row r="470" spans="1:7" s="119" customFormat="1" ht="15.75" hidden="1" x14ac:dyDescent="0.25">
      <c r="A470" s="3"/>
      <c r="B470" s="14">
        <v>415</v>
      </c>
      <c r="C470" s="4" t="s">
        <v>584</v>
      </c>
      <c r="D470" s="4"/>
      <c r="E470" s="24"/>
      <c r="F470" s="25"/>
      <c r="G470" s="24">
        <v>5000</v>
      </c>
    </row>
    <row r="471" spans="1:7" s="119" customFormat="1" ht="15.75" hidden="1" x14ac:dyDescent="0.25">
      <c r="A471" s="3"/>
      <c r="B471" s="14">
        <v>416</v>
      </c>
      <c r="C471" s="4" t="s">
        <v>585</v>
      </c>
      <c r="D471" s="4"/>
      <c r="E471" s="24"/>
      <c r="F471" s="25"/>
      <c r="G471" s="24">
        <v>5000</v>
      </c>
    </row>
    <row r="472" spans="1:7" s="119" customFormat="1" ht="15.75" hidden="1" x14ac:dyDescent="0.25">
      <c r="A472" s="3"/>
      <c r="B472" s="14">
        <v>417</v>
      </c>
      <c r="C472" s="4" t="s">
        <v>586</v>
      </c>
      <c r="D472" s="4"/>
      <c r="E472" s="24"/>
      <c r="F472" s="25"/>
      <c r="G472" s="24">
        <v>0</v>
      </c>
    </row>
    <row r="473" spans="1:7" s="119" customFormat="1" ht="15.75" hidden="1" x14ac:dyDescent="0.25">
      <c r="A473" s="3"/>
      <c r="B473" s="14">
        <v>418</v>
      </c>
      <c r="C473" s="4" t="s">
        <v>587</v>
      </c>
      <c r="D473" s="4"/>
      <c r="E473" s="24"/>
      <c r="F473" s="25"/>
      <c r="G473" s="24">
        <v>5000</v>
      </c>
    </row>
    <row r="474" spans="1:7" s="119" customFormat="1" ht="15.75" hidden="1" x14ac:dyDescent="0.25">
      <c r="A474" s="3"/>
      <c r="B474" s="14">
        <v>419</v>
      </c>
      <c r="C474" s="4" t="s">
        <v>588</v>
      </c>
      <c r="D474" s="4"/>
      <c r="E474" s="24"/>
      <c r="F474" s="25"/>
      <c r="G474" s="24">
        <v>5000</v>
      </c>
    </row>
    <row r="475" spans="1:7" s="119" customFormat="1" ht="15.75" hidden="1" x14ac:dyDescent="0.25">
      <c r="A475" s="3"/>
      <c r="B475" s="14">
        <v>420</v>
      </c>
      <c r="C475" s="4" t="s">
        <v>589</v>
      </c>
      <c r="D475" s="4"/>
      <c r="E475" s="24"/>
      <c r="F475" s="25"/>
      <c r="G475" s="24">
        <v>5000</v>
      </c>
    </row>
    <row r="476" spans="1:7" s="119" customFormat="1" ht="15.75" hidden="1" x14ac:dyDescent="0.25">
      <c r="A476" s="3"/>
      <c r="B476" s="14">
        <v>421</v>
      </c>
      <c r="C476" s="4" t="s">
        <v>590</v>
      </c>
      <c r="D476" s="4"/>
      <c r="E476" s="24"/>
      <c r="F476" s="25"/>
      <c r="G476" s="24">
        <v>5000</v>
      </c>
    </row>
    <row r="477" spans="1:7" s="119" customFormat="1" ht="15.75" hidden="1" x14ac:dyDescent="0.25">
      <c r="A477" s="3"/>
      <c r="B477" s="14">
        <v>422</v>
      </c>
      <c r="C477" s="4" t="s">
        <v>591</v>
      </c>
      <c r="D477" s="4"/>
      <c r="E477" s="24"/>
      <c r="F477" s="25"/>
      <c r="G477" s="24">
        <v>0</v>
      </c>
    </row>
    <row r="478" spans="1:7" s="119" customFormat="1" ht="15.75" hidden="1" x14ac:dyDescent="0.25">
      <c r="A478" s="3"/>
      <c r="B478" s="14">
        <v>423</v>
      </c>
      <c r="C478" s="4" t="s">
        <v>592</v>
      </c>
      <c r="D478" s="4"/>
      <c r="E478" s="24"/>
      <c r="F478" s="25"/>
      <c r="G478" s="24">
        <v>5000</v>
      </c>
    </row>
    <row r="479" spans="1:7" s="119" customFormat="1" ht="15.75" hidden="1" x14ac:dyDescent="0.25">
      <c r="A479" s="3"/>
      <c r="B479" s="14">
        <v>424</v>
      </c>
      <c r="C479" s="4" t="s">
        <v>593</v>
      </c>
      <c r="D479" s="4"/>
      <c r="E479" s="24"/>
      <c r="F479" s="25"/>
      <c r="G479" s="24">
        <v>5000</v>
      </c>
    </row>
    <row r="480" spans="1:7" s="119" customFormat="1" ht="15.75" hidden="1" x14ac:dyDescent="0.25">
      <c r="A480" s="3"/>
      <c r="B480" s="14">
        <v>425</v>
      </c>
      <c r="C480" s="4" t="s">
        <v>594</v>
      </c>
      <c r="D480" s="4"/>
      <c r="E480" s="24"/>
      <c r="F480" s="25"/>
      <c r="G480" s="24">
        <v>5000</v>
      </c>
    </row>
    <row r="481" spans="1:7" s="119" customFormat="1" ht="15.75" hidden="1" x14ac:dyDescent="0.25">
      <c r="A481" s="3"/>
      <c r="B481" s="14">
        <v>426</v>
      </c>
      <c r="C481" s="4" t="s">
        <v>595</v>
      </c>
      <c r="D481" s="4"/>
      <c r="E481" s="24"/>
      <c r="F481" s="25"/>
      <c r="G481" s="24">
        <v>5000</v>
      </c>
    </row>
    <row r="482" spans="1:7" s="119" customFormat="1" ht="15.75" hidden="1" x14ac:dyDescent="0.25">
      <c r="A482" s="3"/>
      <c r="B482" s="14">
        <v>427</v>
      </c>
      <c r="C482" s="4" t="s">
        <v>596</v>
      </c>
      <c r="D482" s="4"/>
      <c r="E482" s="24"/>
      <c r="F482" s="25"/>
      <c r="G482" s="24">
        <v>5000</v>
      </c>
    </row>
    <row r="483" spans="1:7" s="119" customFormat="1" ht="15.75" hidden="1" x14ac:dyDescent="0.25">
      <c r="A483" s="3"/>
      <c r="B483" s="14">
        <v>428</v>
      </c>
      <c r="C483" s="4" t="s">
        <v>597</v>
      </c>
      <c r="D483" s="4"/>
      <c r="E483" s="24"/>
      <c r="F483" s="25"/>
      <c r="G483" s="24">
        <v>0</v>
      </c>
    </row>
    <row r="484" spans="1:7" s="119" customFormat="1" ht="15.75" hidden="1" x14ac:dyDescent="0.25">
      <c r="A484" s="3"/>
      <c r="B484" s="14">
        <v>429</v>
      </c>
      <c r="C484" s="4" t="s">
        <v>598</v>
      </c>
      <c r="D484" s="4"/>
      <c r="E484" s="24"/>
      <c r="F484" s="25"/>
      <c r="G484" s="24">
        <v>5000</v>
      </c>
    </row>
    <row r="485" spans="1:7" s="119" customFormat="1" ht="15.75" hidden="1" x14ac:dyDescent="0.25">
      <c r="A485" s="3"/>
      <c r="B485" s="14">
        <v>430</v>
      </c>
      <c r="C485" s="4" t="s">
        <v>599</v>
      </c>
      <c r="D485" s="4"/>
      <c r="E485" s="24"/>
      <c r="F485" s="25"/>
      <c r="G485" s="24">
        <v>5000</v>
      </c>
    </row>
    <row r="486" spans="1:7" s="119" customFormat="1" ht="15.75" hidden="1" x14ac:dyDescent="0.25">
      <c r="A486" s="3"/>
      <c r="B486" s="14">
        <v>431</v>
      </c>
      <c r="C486" s="4" t="s">
        <v>600</v>
      </c>
      <c r="D486" s="4"/>
      <c r="E486" s="24"/>
      <c r="F486" s="25"/>
      <c r="G486" s="24">
        <v>5000</v>
      </c>
    </row>
    <row r="487" spans="1:7" s="119" customFormat="1" ht="15.75" hidden="1" x14ac:dyDescent="0.25">
      <c r="A487" s="3"/>
      <c r="B487" s="14">
        <v>432</v>
      </c>
      <c r="C487" s="4" t="s">
        <v>601</v>
      </c>
      <c r="D487" s="4"/>
      <c r="E487" s="24"/>
      <c r="F487" s="25"/>
      <c r="G487" s="24">
        <v>5000</v>
      </c>
    </row>
    <row r="488" spans="1:7" s="119" customFormat="1" ht="15.75" hidden="1" x14ac:dyDescent="0.25">
      <c r="A488" s="3"/>
      <c r="B488" s="14">
        <v>433</v>
      </c>
      <c r="C488" s="4" t="s">
        <v>602</v>
      </c>
      <c r="D488" s="4"/>
      <c r="E488" s="24"/>
      <c r="F488" s="25"/>
      <c r="G488" s="24">
        <v>0</v>
      </c>
    </row>
    <row r="489" spans="1:7" s="119" customFormat="1" ht="15.75" hidden="1" x14ac:dyDescent="0.25">
      <c r="A489" s="3"/>
      <c r="B489" s="14">
        <v>434</v>
      </c>
      <c r="C489" s="4" t="s">
        <v>603</v>
      </c>
      <c r="D489" s="4"/>
      <c r="E489" s="24"/>
      <c r="F489" s="25"/>
      <c r="G489" s="24">
        <v>5000</v>
      </c>
    </row>
    <row r="490" spans="1:7" s="119" customFormat="1" ht="15.75" hidden="1" x14ac:dyDescent="0.25">
      <c r="A490" s="3"/>
      <c r="B490" s="14">
        <v>435</v>
      </c>
      <c r="C490" s="4" t="s">
        <v>604</v>
      </c>
      <c r="D490" s="4"/>
      <c r="E490" s="24"/>
      <c r="F490" s="25"/>
      <c r="G490" s="24">
        <v>0</v>
      </c>
    </row>
    <row r="491" spans="1:7" s="119" customFormat="1" ht="15.75" hidden="1" x14ac:dyDescent="0.25">
      <c r="A491" s="3"/>
      <c r="B491" s="14">
        <v>436</v>
      </c>
      <c r="C491" s="4" t="s">
        <v>605</v>
      </c>
      <c r="D491" s="4"/>
      <c r="E491" s="24"/>
      <c r="F491" s="25"/>
      <c r="G491" s="24">
        <v>0</v>
      </c>
    </row>
    <row r="492" spans="1:7" s="119" customFormat="1" ht="15.75" hidden="1" x14ac:dyDescent="0.25">
      <c r="A492" s="3"/>
      <c r="B492" s="14">
        <v>437</v>
      </c>
      <c r="C492" s="4" t="s">
        <v>606</v>
      </c>
      <c r="D492" s="4"/>
      <c r="E492" s="24"/>
      <c r="F492" s="25"/>
      <c r="G492" s="24">
        <v>5000</v>
      </c>
    </row>
    <row r="493" spans="1:7" s="119" customFormat="1" ht="15.75" hidden="1" x14ac:dyDescent="0.25">
      <c r="A493" s="3"/>
      <c r="B493" s="14">
        <v>438</v>
      </c>
      <c r="C493" s="4" t="s">
        <v>607</v>
      </c>
      <c r="D493" s="4"/>
      <c r="E493" s="24"/>
      <c r="F493" s="25"/>
      <c r="G493" s="24">
        <v>10000</v>
      </c>
    </row>
    <row r="494" spans="1:7" s="119" customFormat="1" ht="15.75" hidden="1" x14ac:dyDescent="0.25">
      <c r="A494" s="3"/>
      <c r="B494" s="14">
        <v>439</v>
      </c>
      <c r="C494" s="4" t="s">
        <v>608</v>
      </c>
      <c r="D494" s="4"/>
      <c r="E494" s="24"/>
      <c r="F494" s="25"/>
      <c r="G494" s="24">
        <v>5000</v>
      </c>
    </row>
    <row r="495" spans="1:7" s="119" customFormat="1" ht="15.75" hidden="1" x14ac:dyDescent="0.25">
      <c r="A495" s="3"/>
      <c r="B495" s="14">
        <v>440</v>
      </c>
      <c r="C495" s="4" t="s">
        <v>609</v>
      </c>
      <c r="D495" s="4"/>
      <c r="E495" s="24"/>
      <c r="F495" s="25"/>
      <c r="G495" s="24">
        <v>5000</v>
      </c>
    </row>
    <row r="496" spans="1:7" s="119" customFormat="1" ht="15.75" hidden="1" x14ac:dyDescent="0.25">
      <c r="A496" s="3"/>
      <c r="B496" s="14">
        <v>441</v>
      </c>
      <c r="C496" s="4" t="s">
        <v>610</v>
      </c>
      <c r="D496" s="4"/>
      <c r="E496" s="24"/>
      <c r="F496" s="25"/>
      <c r="G496" s="24">
        <v>5000</v>
      </c>
    </row>
    <row r="497" spans="1:7" s="119" customFormat="1" ht="15.75" hidden="1" x14ac:dyDescent="0.25">
      <c r="A497" s="3"/>
      <c r="B497" s="14">
        <v>442</v>
      </c>
      <c r="C497" s="4" t="s">
        <v>611</v>
      </c>
      <c r="D497" s="4"/>
      <c r="E497" s="24"/>
      <c r="F497" s="25"/>
      <c r="G497" s="24">
        <v>5000</v>
      </c>
    </row>
    <row r="498" spans="1:7" s="119" customFormat="1" ht="15.75" hidden="1" x14ac:dyDescent="0.25">
      <c r="A498" s="3"/>
      <c r="B498" s="14">
        <v>443</v>
      </c>
      <c r="C498" s="4" t="s">
        <v>612</v>
      </c>
      <c r="D498" s="4"/>
      <c r="E498" s="24"/>
      <c r="F498" s="25"/>
      <c r="G498" s="24">
        <v>0</v>
      </c>
    </row>
    <row r="499" spans="1:7" s="119" customFormat="1" ht="15.75" hidden="1" x14ac:dyDescent="0.25">
      <c r="A499" s="3"/>
      <c r="B499" s="14">
        <v>444</v>
      </c>
      <c r="C499" s="4" t="s">
        <v>613</v>
      </c>
      <c r="D499" s="4"/>
      <c r="E499" s="24"/>
      <c r="F499" s="25"/>
      <c r="G499" s="24">
        <v>5000</v>
      </c>
    </row>
    <row r="500" spans="1:7" s="119" customFormat="1" ht="15.75" hidden="1" x14ac:dyDescent="0.25">
      <c r="A500" s="3"/>
      <c r="B500" s="14">
        <v>445</v>
      </c>
      <c r="C500" s="4" t="s">
        <v>614</v>
      </c>
      <c r="D500" s="4"/>
      <c r="E500" s="24"/>
      <c r="F500" s="25"/>
      <c r="G500" s="24">
        <v>0</v>
      </c>
    </row>
    <row r="501" spans="1:7" s="119" customFormat="1" ht="15.75" hidden="1" x14ac:dyDescent="0.25">
      <c r="A501" s="3"/>
      <c r="B501" s="14">
        <v>446</v>
      </c>
      <c r="C501" s="4" t="s">
        <v>615</v>
      </c>
      <c r="D501" s="4"/>
      <c r="E501" s="24"/>
      <c r="F501" s="25"/>
      <c r="G501" s="24">
        <v>5000</v>
      </c>
    </row>
    <row r="502" spans="1:7" s="119" customFormat="1" ht="15.75" hidden="1" x14ac:dyDescent="0.25">
      <c r="A502" s="3"/>
      <c r="B502" s="14">
        <v>447</v>
      </c>
      <c r="C502" s="4" t="s">
        <v>616</v>
      </c>
      <c r="D502" s="4"/>
      <c r="E502" s="24"/>
      <c r="F502" s="25"/>
      <c r="G502" s="24">
        <v>5000</v>
      </c>
    </row>
    <row r="503" spans="1:7" s="119" customFormat="1" ht="15.75" hidden="1" x14ac:dyDescent="0.25">
      <c r="A503" s="3"/>
      <c r="B503" s="14">
        <v>448</v>
      </c>
      <c r="C503" s="4" t="s">
        <v>617</v>
      </c>
      <c r="D503" s="4"/>
      <c r="E503" s="24"/>
      <c r="F503" s="25"/>
      <c r="G503" s="24">
        <v>5000</v>
      </c>
    </row>
    <row r="504" spans="1:7" s="119" customFormat="1" ht="15.75" hidden="1" x14ac:dyDescent="0.25">
      <c r="A504" s="3"/>
      <c r="B504" s="14">
        <v>449</v>
      </c>
      <c r="C504" s="4" t="s">
        <v>618</v>
      </c>
      <c r="D504" s="4"/>
      <c r="E504" s="24"/>
      <c r="F504" s="25"/>
      <c r="G504" s="24">
        <v>5000</v>
      </c>
    </row>
    <row r="505" spans="1:7" s="119" customFormat="1" ht="15.75" hidden="1" x14ac:dyDescent="0.25">
      <c r="A505" s="3"/>
      <c r="B505" s="14">
        <v>450</v>
      </c>
      <c r="C505" s="4" t="s">
        <v>619</v>
      </c>
      <c r="D505" s="4"/>
      <c r="E505" s="24"/>
      <c r="F505" s="25"/>
      <c r="G505" s="24">
        <v>10000</v>
      </c>
    </row>
    <row r="506" spans="1:7" s="119" customFormat="1" ht="15.75" hidden="1" x14ac:dyDescent="0.25">
      <c r="A506" s="3"/>
      <c r="B506" s="14">
        <v>451</v>
      </c>
      <c r="C506" s="4" t="s">
        <v>620</v>
      </c>
      <c r="D506" s="4"/>
      <c r="E506" s="24"/>
      <c r="F506" s="25"/>
      <c r="G506" s="24">
        <v>5000</v>
      </c>
    </row>
    <row r="507" spans="1:7" s="119" customFormat="1" ht="15.75" hidden="1" x14ac:dyDescent="0.25">
      <c r="A507" s="3"/>
      <c r="B507" s="14">
        <v>452</v>
      </c>
      <c r="C507" s="4" t="s">
        <v>621</v>
      </c>
      <c r="D507" s="4"/>
      <c r="E507" s="24"/>
      <c r="F507" s="25"/>
      <c r="G507" s="24">
        <v>5000</v>
      </c>
    </row>
    <row r="508" spans="1:7" s="119" customFormat="1" ht="15.75" hidden="1" x14ac:dyDescent="0.25">
      <c r="A508" s="3"/>
      <c r="B508" s="14">
        <v>453</v>
      </c>
      <c r="C508" s="4" t="s">
        <v>622</v>
      </c>
      <c r="D508" s="4"/>
      <c r="E508" s="24"/>
      <c r="F508" s="25"/>
      <c r="G508" s="24">
        <v>5000</v>
      </c>
    </row>
    <row r="509" spans="1:7" s="119" customFormat="1" ht="15.75" hidden="1" x14ac:dyDescent="0.25">
      <c r="A509" s="3"/>
      <c r="B509" s="14">
        <v>454</v>
      </c>
      <c r="C509" s="4" t="s">
        <v>623</v>
      </c>
      <c r="D509" s="4"/>
      <c r="E509" s="24"/>
      <c r="F509" s="25"/>
      <c r="G509" s="24">
        <v>5000</v>
      </c>
    </row>
    <row r="510" spans="1:7" s="119" customFormat="1" ht="15.75" hidden="1" x14ac:dyDescent="0.25">
      <c r="A510" s="3"/>
      <c r="B510" s="14">
        <v>455</v>
      </c>
      <c r="C510" s="4" t="s">
        <v>624</v>
      </c>
      <c r="D510" s="4"/>
      <c r="E510" s="24"/>
      <c r="F510" s="25"/>
      <c r="G510" s="24">
        <v>0</v>
      </c>
    </row>
    <row r="511" spans="1:7" s="119" customFormat="1" ht="15.75" hidden="1" x14ac:dyDescent="0.25">
      <c r="A511" s="3"/>
      <c r="B511" s="14">
        <v>456</v>
      </c>
      <c r="C511" s="4" t="s">
        <v>625</v>
      </c>
      <c r="D511" s="4"/>
      <c r="E511" s="24"/>
      <c r="F511" s="25"/>
      <c r="G511" s="24">
        <v>5000</v>
      </c>
    </row>
    <row r="512" spans="1:7" s="119" customFormat="1" ht="15.75" hidden="1" x14ac:dyDescent="0.25">
      <c r="A512" s="3"/>
      <c r="B512" s="14">
        <v>457</v>
      </c>
      <c r="C512" s="4" t="s">
        <v>626</v>
      </c>
      <c r="D512" s="4"/>
      <c r="E512" s="24"/>
      <c r="F512" s="25"/>
      <c r="G512" s="24">
        <v>5000</v>
      </c>
    </row>
    <row r="513" spans="1:7" s="119" customFormat="1" ht="15.75" hidden="1" x14ac:dyDescent="0.25">
      <c r="A513" s="3"/>
      <c r="B513" s="14">
        <v>458</v>
      </c>
      <c r="C513" s="4" t="s">
        <v>627</v>
      </c>
      <c r="D513" s="4"/>
      <c r="E513" s="24"/>
      <c r="F513" s="25"/>
      <c r="G513" s="24">
        <v>5000</v>
      </c>
    </row>
    <row r="514" spans="1:7" s="119" customFormat="1" ht="15.75" hidden="1" x14ac:dyDescent="0.25">
      <c r="A514" s="3"/>
      <c r="B514" s="14">
        <v>459</v>
      </c>
      <c r="C514" s="4" t="s">
        <v>628</v>
      </c>
      <c r="D514" s="4"/>
      <c r="E514" s="24"/>
      <c r="F514" s="25"/>
      <c r="G514" s="24">
        <v>5000</v>
      </c>
    </row>
    <row r="515" spans="1:7" s="119" customFormat="1" ht="15.75" hidden="1" x14ac:dyDescent="0.25">
      <c r="A515" s="3"/>
      <c r="B515" s="14">
        <v>460</v>
      </c>
      <c r="C515" s="4" t="s">
        <v>629</v>
      </c>
      <c r="D515" s="4"/>
      <c r="E515" s="24"/>
      <c r="F515" s="25"/>
      <c r="G515" s="24">
        <v>5000</v>
      </c>
    </row>
    <row r="516" spans="1:7" s="119" customFormat="1" ht="15.75" hidden="1" x14ac:dyDescent="0.25">
      <c r="A516" s="3"/>
      <c r="B516" s="14">
        <v>461</v>
      </c>
      <c r="C516" s="4" t="s">
        <v>630</v>
      </c>
      <c r="D516" s="4"/>
      <c r="E516" s="24"/>
      <c r="F516" s="25"/>
      <c r="G516" s="24">
        <v>5000</v>
      </c>
    </row>
    <row r="517" spans="1:7" s="119" customFormat="1" ht="15.75" hidden="1" x14ac:dyDescent="0.25">
      <c r="A517" s="3"/>
      <c r="B517" s="14">
        <v>462</v>
      </c>
      <c r="C517" s="45" t="s">
        <v>631</v>
      </c>
      <c r="D517" s="4"/>
      <c r="E517" s="46"/>
      <c r="F517" s="25"/>
      <c r="G517" s="46">
        <v>5000</v>
      </c>
    </row>
    <row r="518" spans="1:7" s="119" customFormat="1" ht="15.75" hidden="1" x14ac:dyDescent="0.25">
      <c r="A518" s="3"/>
      <c r="B518" s="14">
        <v>463</v>
      </c>
      <c r="C518" s="45" t="s">
        <v>632</v>
      </c>
      <c r="D518" s="4"/>
      <c r="E518" s="46"/>
      <c r="F518" s="25"/>
      <c r="G518" s="46">
        <v>5000</v>
      </c>
    </row>
    <row r="519" spans="1:7" s="119" customFormat="1" ht="15.75" hidden="1" x14ac:dyDescent="0.25">
      <c r="A519" s="3"/>
      <c r="B519" s="14">
        <v>464</v>
      </c>
      <c r="C519" s="45" t="s">
        <v>633</v>
      </c>
      <c r="D519" s="4"/>
      <c r="E519" s="46"/>
      <c r="F519" s="25"/>
      <c r="G519" s="46">
        <v>0</v>
      </c>
    </row>
    <row r="520" spans="1:7" s="119" customFormat="1" ht="15.75" hidden="1" x14ac:dyDescent="0.25">
      <c r="A520" s="3"/>
      <c r="B520" s="14">
        <v>465</v>
      </c>
      <c r="C520" s="45" t="s">
        <v>634</v>
      </c>
      <c r="D520" s="4"/>
      <c r="E520" s="46"/>
      <c r="F520" s="25"/>
      <c r="G520" s="46">
        <v>10000</v>
      </c>
    </row>
    <row r="521" spans="1:7" s="119" customFormat="1" ht="15.75" hidden="1" x14ac:dyDescent="0.25">
      <c r="A521" s="3"/>
      <c r="B521" s="14">
        <v>466</v>
      </c>
      <c r="C521" s="45" t="s">
        <v>635</v>
      </c>
      <c r="D521" s="4"/>
      <c r="E521" s="46"/>
      <c r="F521" s="25"/>
      <c r="G521" s="46">
        <v>10040</v>
      </c>
    </row>
    <row r="522" spans="1:7" s="119" customFormat="1" ht="15.75" hidden="1" x14ac:dyDescent="0.25">
      <c r="A522" s="3"/>
      <c r="B522" s="14">
        <v>467</v>
      </c>
      <c r="C522" s="45" t="s">
        <v>636</v>
      </c>
      <c r="D522" s="4"/>
      <c r="E522" s="46"/>
      <c r="F522" s="25"/>
      <c r="G522" s="46">
        <v>10000</v>
      </c>
    </row>
    <row r="523" spans="1:7" s="119" customFormat="1" ht="15.75" hidden="1" x14ac:dyDescent="0.25">
      <c r="A523" s="3"/>
      <c r="B523" s="14">
        <v>468</v>
      </c>
      <c r="C523" s="45" t="s">
        <v>637</v>
      </c>
      <c r="D523" s="4"/>
      <c r="E523" s="46"/>
      <c r="F523" s="25"/>
      <c r="G523" s="46">
        <v>5000</v>
      </c>
    </row>
    <row r="524" spans="1:7" s="119" customFormat="1" ht="15.75" hidden="1" x14ac:dyDescent="0.25">
      <c r="A524" s="3"/>
      <c r="B524" s="14">
        <v>469</v>
      </c>
      <c r="C524" s="45" t="s">
        <v>638</v>
      </c>
      <c r="D524" s="4"/>
      <c r="E524" s="46"/>
      <c r="F524" s="25"/>
      <c r="G524" s="46">
        <v>10000</v>
      </c>
    </row>
    <row r="525" spans="1:7" s="119" customFormat="1" ht="15.75" hidden="1" x14ac:dyDescent="0.25">
      <c r="A525" s="3"/>
      <c r="B525" s="14">
        <v>470</v>
      </c>
      <c r="C525" s="45" t="s">
        <v>639</v>
      </c>
      <c r="D525" s="4"/>
      <c r="E525" s="46"/>
      <c r="F525" s="25"/>
      <c r="G525" s="46">
        <v>10000</v>
      </c>
    </row>
    <row r="526" spans="1:7" s="119" customFormat="1" ht="15.75" hidden="1" x14ac:dyDescent="0.25">
      <c r="A526" s="3"/>
      <c r="B526" s="14">
        <v>471</v>
      </c>
      <c r="C526" s="45" t="s">
        <v>640</v>
      </c>
      <c r="D526" s="4"/>
      <c r="E526" s="46"/>
      <c r="F526" s="25"/>
      <c r="G526" s="46">
        <v>10000</v>
      </c>
    </row>
    <row r="527" spans="1:7" s="119" customFormat="1" ht="15.75" hidden="1" x14ac:dyDescent="0.25">
      <c r="A527" s="3"/>
      <c r="B527" s="14">
        <v>472</v>
      </c>
      <c r="C527" s="45" t="s">
        <v>641</v>
      </c>
      <c r="D527" s="4"/>
      <c r="E527" s="46"/>
      <c r="F527" s="25"/>
      <c r="G527" s="46">
        <v>5000</v>
      </c>
    </row>
    <row r="528" spans="1:7" s="119" customFormat="1" ht="15.75" hidden="1" x14ac:dyDescent="0.25">
      <c r="A528" s="3"/>
      <c r="B528" s="14">
        <v>473</v>
      </c>
      <c r="C528" s="45" t="s">
        <v>642</v>
      </c>
      <c r="D528" s="4"/>
      <c r="E528" s="46"/>
      <c r="F528" s="25"/>
      <c r="G528" s="46">
        <v>10000</v>
      </c>
    </row>
    <row r="529" spans="1:7" s="119" customFormat="1" ht="15.75" hidden="1" x14ac:dyDescent="0.25">
      <c r="A529" s="3"/>
      <c r="B529" s="14">
        <v>474</v>
      </c>
      <c r="C529" s="45" t="s">
        <v>643</v>
      </c>
      <c r="D529" s="4"/>
      <c r="E529" s="46"/>
      <c r="F529" s="25"/>
      <c r="G529" s="46">
        <v>10000</v>
      </c>
    </row>
    <row r="530" spans="1:7" s="119" customFormat="1" ht="15.75" hidden="1" x14ac:dyDescent="0.25">
      <c r="A530" s="3"/>
      <c r="B530" s="14">
        <v>475</v>
      </c>
      <c r="C530" s="45" t="s">
        <v>644</v>
      </c>
      <c r="D530" s="4"/>
      <c r="E530" s="46"/>
      <c r="F530" s="25"/>
      <c r="G530" s="46">
        <v>10000</v>
      </c>
    </row>
    <row r="531" spans="1:7" s="119" customFormat="1" ht="15.75" hidden="1" x14ac:dyDescent="0.25">
      <c r="A531" s="3"/>
      <c r="B531" s="14">
        <v>476</v>
      </c>
      <c r="C531" s="45" t="s">
        <v>645</v>
      </c>
      <c r="D531" s="4"/>
      <c r="E531" s="46"/>
      <c r="F531" s="25"/>
      <c r="G531" s="46">
        <v>10000</v>
      </c>
    </row>
    <row r="532" spans="1:7" s="119" customFormat="1" ht="15.75" hidden="1" x14ac:dyDescent="0.25">
      <c r="A532" s="3"/>
      <c r="B532" s="14">
        <v>477</v>
      </c>
      <c r="C532" s="45" t="s">
        <v>646</v>
      </c>
      <c r="D532" s="4"/>
      <c r="E532" s="46"/>
      <c r="F532" s="25"/>
      <c r="G532" s="46">
        <v>10000</v>
      </c>
    </row>
    <row r="533" spans="1:7" s="119" customFormat="1" ht="15.75" hidden="1" x14ac:dyDescent="0.25">
      <c r="A533" s="3"/>
      <c r="B533" s="14">
        <v>478</v>
      </c>
      <c r="C533" s="45" t="s">
        <v>647</v>
      </c>
      <c r="D533" s="4"/>
      <c r="E533" s="46"/>
      <c r="F533" s="25"/>
      <c r="G533" s="46">
        <v>10000</v>
      </c>
    </row>
    <row r="534" spans="1:7" s="119" customFormat="1" ht="15.75" hidden="1" x14ac:dyDescent="0.25">
      <c r="A534" s="3"/>
      <c r="B534" s="14">
        <v>479</v>
      </c>
      <c r="C534" s="45" t="s">
        <v>648</v>
      </c>
      <c r="D534" s="4"/>
      <c r="E534" s="46"/>
      <c r="F534" s="25"/>
      <c r="G534" s="46">
        <v>10000</v>
      </c>
    </row>
    <row r="535" spans="1:7" s="119" customFormat="1" ht="15.75" hidden="1" x14ac:dyDescent="0.25">
      <c r="A535" s="3"/>
      <c r="B535" s="14">
        <v>480</v>
      </c>
      <c r="C535" s="45" t="s">
        <v>649</v>
      </c>
      <c r="D535" s="4"/>
      <c r="E535" s="46"/>
      <c r="F535" s="25"/>
      <c r="G535" s="46">
        <v>10000</v>
      </c>
    </row>
    <row r="536" spans="1:7" s="119" customFormat="1" ht="15.75" hidden="1" x14ac:dyDescent="0.25">
      <c r="A536" s="3"/>
      <c r="B536" s="14">
        <v>481</v>
      </c>
      <c r="C536" s="45" t="s">
        <v>650</v>
      </c>
      <c r="D536" s="4"/>
      <c r="E536" s="46"/>
      <c r="F536" s="25"/>
      <c r="G536" s="46">
        <v>10000</v>
      </c>
    </row>
    <row r="537" spans="1:7" s="119" customFormat="1" ht="15.75" hidden="1" x14ac:dyDescent="0.25">
      <c r="A537" s="3"/>
      <c r="B537" s="14">
        <v>482</v>
      </c>
      <c r="C537" s="45" t="s">
        <v>651</v>
      </c>
      <c r="D537" s="4"/>
      <c r="E537" s="46"/>
      <c r="F537" s="25"/>
      <c r="G537" s="46">
        <v>10000</v>
      </c>
    </row>
    <row r="538" spans="1:7" s="119" customFormat="1" ht="15.75" hidden="1" x14ac:dyDescent="0.25">
      <c r="A538" s="3"/>
      <c r="B538" s="14">
        <v>483</v>
      </c>
      <c r="C538" s="45" t="s">
        <v>652</v>
      </c>
      <c r="D538" s="4"/>
      <c r="E538" s="46"/>
      <c r="F538" s="25"/>
      <c r="G538" s="46">
        <v>10000</v>
      </c>
    </row>
    <row r="539" spans="1:7" s="119" customFormat="1" ht="15.75" hidden="1" x14ac:dyDescent="0.25">
      <c r="A539" s="3"/>
      <c r="B539" s="14">
        <v>484</v>
      </c>
      <c r="C539" s="45" t="s">
        <v>653</v>
      </c>
      <c r="D539" s="4"/>
      <c r="E539" s="46"/>
      <c r="F539" s="25"/>
      <c r="G539" s="46">
        <v>5000</v>
      </c>
    </row>
    <row r="540" spans="1:7" s="119" customFormat="1" ht="15.75" hidden="1" x14ac:dyDescent="0.25">
      <c r="A540" s="3"/>
      <c r="B540" s="14">
        <v>485</v>
      </c>
      <c r="C540" s="45" t="s">
        <v>654</v>
      </c>
      <c r="D540" s="4"/>
      <c r="E540" s="46"/>
      <c r="F540" s="25"/>
      <c r="G540" s="46">
        <v>5000</v>
      </c>
    </row>
    <row r="541" spans="1:7" s="119" customFormat="1" ht="15.75" hidden="1" x14ac:dyDescent="0.25">
      <c r="A541" s="3"/>
      <c r="B541" s="14">
        <v>486</v>
      </c>
      <c r="C541" s="47" t="s">
        <v>655</v>
      </c>
      <c r="D541" s="4"/>
      <c r="E541" s="46"/>
      <c r="F541" s="25"/>
      <c r="G541" s="46">
        <v>10000</v>
      </c>
    </row>
    <row r="542" spans="1:7" s="119" customFormat="1" ht="15.75" hidden="1" x14ac:dyDescent="0.25">
      <c r="A542" s="3"/>
      <c r="B542" s="14">
        <v>487</v>
      </c>
      <c r="C542" s="45" t="s">
        <v>656</v>
      </c>
      <c r="D542" s="4"/>
      <c r="E542" s="46"/>
      <c r="F542" s="25"/>
      <c r="G542" s="46">
        <v>10000</v>
      </c>
    </row>
    <row r="543" spans="1:7" s="119" customFormat="1" ht="15.75" hidden="1" x14ac:dyDescent="0.25">
      <c r="A543" s="3"/>
      <c r="B543" s="14">
        <v>488</v>
      </c>
      <c r="C543" s="47" t="s">
        <v>657</v>
      </c>
      <c r="D543" s="4"/>
      <c r="E543" s="48"/>
      <c r="F543" s="23"/>
      <c r="G543" s="48">
        <v>10000</v>
      </c>
    </row>
    <row r="544" spans="1:7" s="119" customFormat="1" ht="15.75" hidden="1" x14ac:dyDescent="0.25">
      <c r="A544" s="3"/>
      <c r="B544" s="14">
        <v>489</v>
      </c>
      <c r="C544" s="47" t="s">
        <v>658</v>
      </c>
      <c r="D544" s="4"/>
      <c r="E544" s="48"/>
      <c r="F544" s="23"/>
      <c r="G544" s="48">
        <v>10000</v>
      </c>
    </row>
    <row r="545" spans="1:7" s="119" customFormat="1" ht="15.75" hidden="1" x14ac:dyDescent="0.25">
      <c r="A545" s="3"/>
      <c r="B545" s="14">
        <v>490</v>
      </c>
      <c r="C545" s="47" t="s">
        <v>659</v>
      </c>
      <c r="D545" s="4"/>
      <c r="E545" s="48"/>
      <c r="F545" s="23"/>
      <c r="G545" s="48">
        <v>5000</v>
      </c>
    </row>
    <row r="546" spans="1:7" s="119" customFormat="1" ht="15.75" hidden="1" x14ac:dyDescent="0.25">
      <c r="A546" s="3"/>
      <c r="B546" s="14">
        <v>491</v>
      </c>
      <c r="C546" s="47" t="s">
        <v>660</v>
      </c>
      <c r="D546" s="4"/>
      <c r="E546" s="48"/>
      <c r="F546" s="23"/>
      <c r="G546" s="48">
        <v>5000</v>
      </c>
    </row>
    <row r="547" spans="1:7" s="119" customFormat="1" ht="15.75" hidden="1" x14ac:dyDescent="0.25">
      <c r="A547" s="3"/>
      <c r="B547" s="14">
        <v>492</v>
      </c>
      <c r="C547" s="47" t="s">
        <v>661</v>
      </c>
      <c r="D547" s="4"/>
      <c r="E547" s="48"/>
      <c r="F547" s="23"/>
      <c r="G547" s="48">
        <v>5000</v>
      </c>
    </row>
    <row r="548" spans="1:7" s="119" customFormat="1" ht="15.75" hidden="1" x14ac:dyDescent="0.25">
      <c r="A548" s="3"/>
      <c r="B548" s="14">
        <v>493</v>
      </c>
      <c r="C548" s="47" t="s">
        <v>662</v>
      </c>
      <c r="D548" s="4"/>
      <c r="E548" s="48"/>
      <c r="F548" s="23"/>
      <c r="G548" s="48">
        <v>5000</v>
      </c>
    </row>
    <row r="549" spans="1:7" s="119" customFormat="1" ht="15.75" hidden="1" x14ac:dyDescent="0.25">
      <c r="A549" s="3"/>
      <c r="B549" s="14">
        <v>494</v>
      </c>
      <c r="C549" s="47" t="s">
        <v>663</v>
      </c>
      <c r="D549" s="4"/>
      <c r="E549" s="48"/>
      <c r="F549" s="23"/>
      <c r="G549" s="48">
        <v>5000</v>
      </c>
    </row>
    <row r="550" spans="1:7" s="119" customFormat="1" ht="15.75" hidden="1" x14ac:dyDescent="0.25">
      <c r="A550" s="3"/>
      <c r="B550" s="14">
        <v>495</v>
      </c>
      <c r="C550" s="47" t="s">
        <v>664</v>
      </c>
      <c r="D550" s="4"/>
      <c r="E550" s="48"/>
      <c r="F550" s="23"/>
      <c r="G550" s="48">
        <v>5000</v>
      </c>
    </row>
    <row r="551" spans="1:7" s="119" customFormat="1" ht="15.75" hidden="1" x14ac:dyDescent="0.25">
      <c r="A551" s="3"/>
      <c r="B551" s="14">
        <v>496</v>
      </c>
      <c r="C551" s="47" t="s">
        <v>665</v>
      </c>
      <c r="D551" s="4"/>
      <c r="E551" s="48"/>
      <c r="F551" s="23"/>
      <c r="G551" s="48">
        <v>5000</v>
      </c>
    </row>
    <row r="552" spans="1:7" s="119" customFormat="1" ht="15.75" hidden="1" x14ac:dyDescent="0.25">
      <c r="A552" s="3"/>
      <c r="B552" s="14">
        <v>497</v>
      </c>
      <c r="C552" s="47" t="s">
        <v>666</v>
      </c>
      <c r="D552" s="4"/>
      <c r="E552" s="48"/>
      <c r="F552" s="23"/>
      <c r="G552" s="48">
        <v>10000</v>
      </c>
    </row>
    <row r="553" spans="1:7" s="119" customFormat="1" ht="15.75" hidden="1" x14ac:dyDescent="0.25">
      <c r="A553" s="3"/>
      <c r="B553" s="14">
        <v>498</v>
      </c>
      <c r="C553" s="47" t="s">
        <v>667</v>
      </c>
      <c r="D553" s="4"/>
      <c r="E553" s="48"/>
      <c r="F553" s="23"/>
      <c r="G553" s="48">
        <v>10000</v>
      </c>
    </row>
    <row r="554" spans="1:7" s="119" customFormat="1" ht="15.75" hidden="1" x14ac:dyDescent="0.25">
      <c r="A554" s="3"/>
      <c r="B554" s="14">
        <v>499</v>
      </c>
      <c r="C554" s="47" t="s">
        <v>668</v>
      </c>
      <c r="D554" s="4"/>
      <c r="E554" s="48"/>
      <c r="F554" s="23"/>
      <c r="G554" s="48">
        <v>5000</v>
      </c>
    </row>
    <row r="555" spans="1:7" s="119" customFormat="1" ht="15.75" hidden="1" x14ac:dyDescent="0.25">
      <c r="A555" s="3"/>
      <c r="B555" s="14">
        <v>500</v>
      </c>
      <c r="C555" s="47" t="s">
        <v>669</v>
      </c>
      <c r="D555" s="4"/>
      <c r="E555" s="48"/>
      <c r="F555" s="23"/>
      <c r="G555" s="48">
        <v>5000</v>
      </c>
    </row>
    <row r="556" spans="1:7" s="119" customFormat="1" ht="15.75" hidden="1" x14ac:dyDescent="0.25">
      <c r="A556" s="3"/>
      <c r="B556" s="14">
        <v>501</v>
      </c>
      <c r="C556" s="47" t="s">
        <v>670</v>
      </c>
      <c r="D556" s="4"/>
      <c r="E556" s="48"/>
      <c r="F556" s="23"/>
      <c r="G556" s="48">
        <v>5000</v>
      </c>
    </row>
    <row r="557" spans="1:7" s="119" customFormat="1" ht="15.75" hidden="1" x14ac:dyDescent="0.25">
      <c r="A557" s="3"/>
      <c r="B557" s="14">
        <v>502</v>
      </c>
      <c r="C557" s="47" t="s">
        <v>671</v>
      </c>
      <c r="D557" s="4"/>
      <c r="E557" s="48"/>
      <c r="F557" s="23"/>
      <c r="G557" s="48">
        <v>5000</v>
      </c>
    </row>
    <row r="558" spans="1:7" s="119" customFormat="1" ht="15.75" hidden="1" x14ac:dyDescent="0.25">
      <c r="A558" s="3"/>
      <c r="B558" s="14">
        <v>503</v>
      </c>
      <c r="C558" s="47" t="s">
        <v>672</v>
      </c>
      <c r="D558" s="4"/>
      <c r="E558" s="48"/>
      <c r="F558" s="23"/>
      <c r="G558" s="48">
        <v>5000</v>
      </c>
    </row>
    <row r="559" spans="1:7" s="119" customFormat="1" ht="15.75" hidden="1" x14ac:dyDescent="0.25">
      <c r="A559" s="3"/>
      <c r="B559" s="14">
        <v>504</v>
      </c>
      <c r="C559" s="47" t="s">
        <v>673</v>
      </c>
      <c r="D559" s="4"/>
      <c r="E559" s="48"/>
      <c r="F559" s="23"/>
      <c r="G559" s="48">
        <v>10000</v>
      </c>
    </row>
    <row r="560" spans="1:7" s="119" customFormat="1" ht="15.75" hidden="1" x14ac:dyDescent="0.25">
      <c r="A560" s="3"/>
      <c r="B560" s="14">
        <v>505</v>
      </c>
      <c r="C560" s="47" t="s">
        <v>674</v>
      </c>
      <c r="D560" s="4"/>
      <c r="E560" s="48"/>
      <c r="F560" s="23"/>
      <c r="G560" s="48">
        <v>5000</v>
      </c>
    </row>
    <row r="561" spans="1:7" s="119" customFormat="1" ht="15.75" hidden="1" x14ac:dyDescent="0.25">
      <c r="A561" s="3"/>
      <c r="B561" s="14">
        <v>506</v>
      </c>
      <c r="C561" s="47" t="s">
        <v>675</v>
      </c>
      <c r="D561" s="4"/>
      <c r="E561" s="48"/>
      <c r="F561" s="23"/>
      <c r="G561" s="48">
        <v>5000</v>
      </c>
    </row>
    <row r="562" spans="1:7" s="119" customFormat="1" ht="15.75" hidden="1" x14ac:dyDescent="0.25">
      <c r="A562" s="3"/>
      <c r="B562" s="14">
        <v>507</v>
      </c>
      <c r="C562" s="47" t="s">
        <v>676</v>
      </c>
      <c r="D562" s="4"/>
      <c r="E562" s="48"/>
      <c r="F562" s="23"/>
      <c r="G562" s="48">
        <v>10000</v>
      </c>
    </row>
    <row r="563" spans="1:7" s="119" customFormat="1" ht="15.75" hidden="1" x14ac:dyDescent="0.25">
      <c r="A563" s="3"/>
      <c r="B563" s="14">
        <v>508</v>
      </c>
      <c r="C563" s="47" t="s">
        <v>677</v>
      </c>
      <c r="D563" s="4"/>
      <c r="E563" s="48"/>
      <c r="F563" s="23"/>
      <c r="G563" s="48">
        <v>5000</v>
      </c>
    </row>
    <row r="564" spans="1:7" s="119" customFormat="1" ht="15.75" hidden="1" x14ac:dyDescent="0.25">
      <c r="A564" s="3"/>
      <c r="B564" s="14">
        <v>509</v>
      </c>
      <c r="C564" s="47" t="s">
        <v>678</v>
      </c>
      <c r="D564" s="4"/>
      <c r="E564" s="48"/>
      <c r="F564" s="23"/>
      <c r="G564" s="48">
        <v>10000</v>
      </c>
    </row>
    <row r="565" spans="1:7" s="119" customFormat="1" ht="15.75" hidden="1" x14ac:dyDescent="0.25">
      <c r="A565" s="3"/>
      <c r="B565" s="14">
        <v>510</v>
      </c>
      <c r="C565" s="47" t="s">
        <v>679</v>
      </c>
      <c r="D565" s="4"/>
      <c r="E565" s="48"/>
      <c r="F565" s="23"/>
      <c r="G565" s="48">
        <v>10000</v>
      </c>
    </row>
    <row r="566" spans="1:7" s="119" customFormat="1" ht="15.75" hidden="1" x14ac:dyDescent="0.25">
      <c r="A566" s="3"/>
      <c r="B566" s="14">
        <v>511</v>
      </c>
      <c r="C566" s="47" t="s">
        <v>680</v>
      </c>
      <c r="D566" s="4"/>
      <c r="E566" s="48"/>
      <c r="F566" s="23"/>
      <c r="G566" s="48">
        <v>5000</v>
      </c>
    </row>
    <row r="567" spans="1:7" s="119" customFormat="1" ht="15.75" hidden="1" x14ac:dyDescent="0.25">
      <c r="A567" s="3"/>
      <c r="B567" s="14">
        <v>512</v>
      </c>
      <c r="C567" s="47" t="s">
        <v>681</v>
      </c>
      <c r="D567" s="4"/>
      <c r="E567" s="48"/>
      <c r="F567" s="23"/>
      <c r="G567" s="48">
        <v>5000</v>
      </c>
    </row>
    <row r="568" spans="1:7" s="119" customFormat="1" ht="15.75" hidden="1" x14ac:dyDescent="0.25">
      <c r="A568" s="3"/>
      <c r="B568" s="14">
        <v>513</v>
      </c>
      <c r="C568" s="47" t="s">
        <v>682</v>
      </c>
      <c r="D568" s="4"/>
      <c r="E568" s="48"/>
      <c r="F568" s="23"/>
      <c r="G568" s="48">
        <v>5000</v>
      </c>
    </row>
    <row r="569" spans="1:7" s="119" customFormat="1" ht="15.75" hidden="1" x14ac:dyDescent="0.25">
      <c r="A569" s="3"/>
      <c r="B569" s="14">
        <v>514</v>
      </c>
      <c r="C569" s="47" t="s">
        <v>683</v>
      </c>
      <c r="D569" s="4"/>
      <c r="E569" s="48"/>
      <c r="F569" s="23"/>
      <c r="G569" s="48">
        <v>5000</v>
      </c>
    </row>
    <row r="570" spans="1:7" s="119" customFormat="1" ht="15.75" hidden="1" x14ac:dyDescent="0.25">
      <c r="A570" s="3"/>
      <c r="B570" s="14">
        <v>515</v>
      </c>
      <c r="C570" s="47" t="s">
        <v>684</v>
      </c>
      <c r="D570" s="4"/>
      <c r="E570" s="48"/>
      <c r="F570" s="23"/>
      <c r="G570" s="48">
        <v>10000</v>
      </c>
    </row>
    <row r="571" spans="1:7" s="119" customFormat="1" ht="15.75" hidden="1" x14ac:dyDescent="0.25">
      <c r="A571" s="3"/>
      <c r="B571" s="14">
        <v>516</v>
      </c>
      <c r="C571" s="47" t="s">
        <v>685</v>
      </c>
      <c r="D571" s="4"/>
      <c r="E571" s="48"/>
      <c r="F571" s="23"/>
      <c r="G571" s="48">
        <v>5000</v>
      </c>
    </row>
    <row r="572" spans="1:7" s="119" customFormat="1" ht="15.75" hidden="1" x14ac:dyDescent="0.25">
      <c r="A572" s="3"/>
      <c r="B572" s="14">
        <v>517</v>
      </c>
      <c r="C572" s="47" t="s">
        <v>686</v>
      </c>
      <c r="D572" s="4"/>
      <c r="E572" s="48"/>
      <c r="F572" s="23"/>
      <c r="G572" s="48">
        <v>10000</v>
      </c>
    </row>
    <row r="573" spans="1:7" s="119" customFormat="1" ht="15.75" hidden="1" x14ac:dyDescent="0.25">
      <c r="A573" s="3"/>
      <c r="B573" s="14">
        <v>518</v>
      </c>
      <c r="C573" s="47" t="s">
        <v>687</v>
      </c>
      <c r="D573" s="4"/>
      <c r="E573" s="48"/>
      <c r="F573" s="23"/>
      <c r="G573" s="48">
        <v>5000</v>
      </c>
    </row>
    <row r="574" spans="1:7" s="119" customFormat="1" ht="15.75" hidden="1" x14ac:dyDescent="0.25">
      <c r="A574" s="3"/>
      <c r="B574" s="14">
        <v>519</v>
      </c>
      <c r="C574" s="47" t="s">
        <v>688</v>
      </c>
      <c r="D574" s="4"/>
      <c r="E574" s="48"/>
      <c r="F574" s="23"/>
      <c r="G574" s="48">
        <v>10000</v>
      </c>
    </row>
    <row r="575" spans="1:7" s="119" customFormat="1" ht="15.75" hidden="1" x14ac:dyDescent="0.25">
      <c r="A575" s="3"/>
      <c r="B575" s="14">
        <v>520</v>
      </c>
      <c r="C575" s="47" t="s">
        <v>689</v>
      </c>
      <c r="D575" s="4"/>
      <c r="E575" s="48"/>
      <c r="F575" s="23"/>
      <c r="G575" s="48">
        <v>5000</v>
      </c>
    </row>
    <row r="576" spans="1:7" s="119" customFormat="1" ht="15.75" hidden="1" x14ac:dyDescent="0.25">
      <c r="A576" s="3"/>
      <c r="B576" s="14">
        <v>521</v>
      </c>
      <c r="C576" s="47" t="s">
        <v>690</v>
      </c>
      <c r="D576" s="4"/>
      <c r="E576" s="48"/>
      <c r="F576" s="23"/>
      <c r="G576" s="48">
        <v>5000</v>
      </c>
    </row>
    <row r="577" spans="1:7" s="119" customFormat="1" ht="15.75" hidden="1" x14ac:dyDescent="0.25">
      <c r="A577" s="3"/>
      <c r="B577" s="14">
        <v>522</v>
      </c>
      <c r="C577" s="47" t="s">
        <v>691</v>
      </c>
      <c r="D577" s="4"/>
      <c r="E577" s="48"/>
      <c r="F577" s="23"/>
      <c r="G577" s="48">
        <v>5000</v>
      </c>
    </row>
    <row r="578" spans="1:7" s="119" customFormat="1" ht="15.75" hidden="1" x14ac:dyDescent="0.25">
      <c r="A578" s="3"/>
      <c r="B578" s="14">
        <v>523</v>
      </c>
      <c r="C578" s="47" t="s">
        <v>692</v>
      </c>
      <c r="D578" s="4"/>
      <c r="E578" s="48"/>
      <c r="F578" s="23"/>
      <c r="G578" s="48">
        <v>10000</v>
      </c>
    </row>
    <row r="579" spans="1:7" s="119" customFormat="1" ht="15.75" hidden="1" x14ac:dyDescent="0.25">
      <c r="A579" s="3"/>
      <c r="B579" s="14">
        <v>524</v>
      </c>
      <c r="C579" s="47" t="s">
        <v>693</v>
      </c>
      <c r="D579" s="4"/>
      <c r="E579" s="48"/>
      <c r="F579" s="23"/>
      <c r="G579" s="48">
        <v>5000</v>
      </c>
    </row>
    <row r="580" spans="1:7" s="119" customFormat="1" ht="15.75" hidden="1" x14ac:dyDescent="0.25">
      <c r="A580" s="3"/>
      <c r="B580" s="14">
        <v>525</v>
      </c>
      <c r="C580" s="47" t="s">
        <v>694</v>
      </c>
      <c r="D580" s="4"/>
      <c r="E580" s="48"/>
      <c r="F580" s="23"/>
      <c r="G580" s="48">
        <v>5000</v>
      </c>
    </row>
    <row r="581" spans="1:7" s="119" customFormat="1" ht="15.75" hidden="1" x14ac:dyDescent="0.25">
      <c r="A581" s="3"/>
      <c r="B581" s="14">
        <v>526</v>
      </c>
      <c r="C581" s="47" t="s">
        <v>695</v>
      </c>
      <c r="D581" s="4"/>
      <c r="E581" s="48"/>
      <c r="F581" s="23"/>
      <c r="G581" s="48">
        <v>5000</v>
      </c>
    </row>
    <row r="582" spans="1:7" s="119" customFormat="1" ht="15.75" hidden="1" x14ac:dyDescent="0.25">
      <c r="A582" s="3"/>
      <c r="B582" s="14">
        <v>527</v>
      </c>
      <c r="C582" s="47" t="s">
        <v>696</v>
      </c>
      <c r="D582" s="4"/>
      <c r="E582" s="48"/>
      <c r="F582" s="23"/>
      <c r="G582" s="48">
        <v>5000</v>
      </c>
    </row>
    <row r="583" spans="1:7" s="119" customFormat="1" ht="15.75" hidden="1" x14ac:dyDescent="0.25">
      <c r="A583" s="3"/>
      <c r="B583" s="14">
        <v>528</v>
      </c>
      <c r="C583" s="47" t="s">
        <v>697</v>
      </c>
      <c r="D583" s="4"/>
      <c r="E583" s="48"/>
      <c r="F583" s="23"/>
      <c r="G583" s="48">
        <v>10000</v>
      </c>
    </row>
    <row r="584" spans="1:7" s="119" customFormat="1" ht="15.75" hidden="1" x14ac:dyDescent="0.25">
      <c r="A584" s="3"/>
      <c r="B584" s="14">
        <v>529</v>
      </c>
      <c r="C584" s="47" t="s">
        <v>698</v>
      </c>
      <c r="D584" s="4"/>
      <c r="E584" s="48"/>
      <c r="F584" s="23"/>
      <c r="G584" s="48">
        <v>5000</v>
      </c>
    </row>
    <row r="585" spans="1:7" s="119" customFormat="1" ht="15.75" hidden="1" x14ac:dyDescent="0.25">
      <c r="A585" s="3"/>
      <c r="B585" s="14">
        <v>530</v>
      </c>
      <c r="C585" s="47" t="s">
        <v>699</v>
      </c>
      <c r="D585" s="4"/>
      <c r="E585" s="48"/>
      <c r="F585" s="23"/>
      <c r="G585" s="48">
        <v>5000</v>
      </c>
    </row>
    <row r="586" spans="1:7" s="119" customFormat="1" ht="15.75" hidden="1" x14ac:dyDescent="0.25">
      <c r="A586" s="3"/>
      <c r="B586" s="14">
        <v>531</v>
      </c>
      <c r="C586" s="47" t="s">
        <v>700</v>
      </c>
      <c r="D586" s="4"/>
      <c r="E586" s="48"/>
      <c r="F586" s="23"/>
      <c r="G586" s="48">
        <v>10000</v>
      </c>
    </row>
    <row r="587" spans="1:7" s="119" customFormat="1" ht="15.75" hidden="1" x14ac:dyDescent="0.25">
      <c r="A587" s="3"/>
      <c r="B587" s="14">
        <v>532</v>
      </c>
      <c r="C587" s="47" t="s">
        <v>701</v>
      </c>
      <c r="D587" s="4"/>
      <c r="E587" s="48"/>
      <c r="F587" s="23"/>
      <c r="G587" s="48">
        <v>10000</v>
      </c>
    </row>
    <row r="588" spans="1:7" s="119" customFormat="1" ht="15.75" hidden="1" x14ac:dyDescent="0.25">
      <c r="A588" s="3"/>
      <c r="B588" s="14">
        <v>533</v>
      </c>
      <c r="C588" s="47" t="s">
        <v>702</v>
      </c>
      <c r="D588" s="4"/>
      <c r="E588" s="48"/>
      <c r="F588" s="23"/>
      <c r="G588" s="48">
        <v>10000</v>
      </c>
    </row>
    <row r="589" spans="1:7" s="119" customFormat="1" ht="15.75" hidden="1" x14ac:dyDescent="0.25">
      <c r="A589" s="3"/>
      <c r="B589" s="14">
        <v>534</v>
      </c>
      <c r="C589" s="47" t="s">
        <v>703</v>
      </c>
      <c r="D589" s="4"/>
      <c r="E589" s="48"/>
      <c r="F589" s="23"/>
      <c r="G589" s="48">
        <v>5000</v>
      </c>
    </row>
    <row r="590" spans="1:7" s="119" customFormat="1" ht="15.75" hidden="1" x14ac:dyDescent="0.25">
      <c r="A590" s="3"/>
      <c r="B590" s="14">
        <v>535</v>
      </c>
      <c r="C590" s="47" t="s">
        <v>704</v>
      </c>
      <c r="D590" s="4"/>
      <c r="E590" s="48"/>
      <c r="F590" s="23"/>
      <c r="G590" s="48">
        <v>5000</v>
      </c>
    </row>
    <row r="591" spans="1:7" s="119" customFormat="1" ht="15.75" hidden="1" x14ac:dyDescent="0.25">
      <c r="A591" s="3"/>
      <c r="B591" s="14">
        <v>536</v>
      </c>
      <c r="C591" s="47" t="s">
        <v>705</v>
      </c>
      <c r="D591" s="4"/>
      <c r="E591" s="48"/>
      <c r="F591" s="23"/>
      <c r="G591" s="48">
        <v>5000</v>
      </c>
    </row>
    <row r="592" spans="1:7" s="119" customFormat="1" ht="15.75" hidden="1" x14ac:dyDescent="0.25">
      <c r="A592" s="3"/>
      <c r="B592" s="14">
        <v>537</v>
      </c>
      <c r="C592" s="47" t="s">
        <v>706</v>
      </c>
      <c r="D592" s="4"/>
      <c r="E592" s="48"/>
      <c r="F592" s="23"/>
      <c r="G592" s="48">
        <v>5000</v>
      </c>
    </row>
    <row r="593" spans="1:7" s="119" customFormat="1" ht="15.75" hidden="1" x14ac:dyDescent="0.25">
      <c r="A593" s="3"/>
      <c r="B593" s="14">
        <v>538</v>
      </c>
      <c r="C593" s="47" t="s">
        <v>707</v>
      </c>
      <c r="D593" s="4"/>
      <c r="E593" s="48"/>
      <c r="F593" s="23"/>
      <c r="G593" s="48">
        <v>5000</v>
      </c>
    </row>
    <row r="594" spans="1:7" s="119" customFormat="1" ht="15.75" hidden="1" x14ac:dyDescent="0.25">
      <c r="A594" s="3"/>
      <c r="B594" s="14">
        <v>539</v>
      </c>
      <c r="C594" s="47" t="s">
        <v>708</v>
      </c>
      <c r="D594" s="4"/>
      <c r="E594" s="48"/>
      <c r="F594" s="23"/>
      <c r="G594" s="48">
        <v>10000</v>
      </c>
    </row>
    <row r="595" spans="1:7" s="119" customFormat="1" ht="15.75" hidden="1" x14ac:dyDescent="0.25">
      <c r="A595" s="3"/>
      <c r="B595" s="14">
        <v>540</v>
      </c>
      <c r="C595" s="47" t="s">
        <v>709</v>
      </c>
      <c r="D595" s="4"/>
      <c r="E595" s="48"/>
      <c r="F595" s="23"/>
      <c r="G595" s="48">
        <v>5000</v>
      </c>
    </row>
    <row r="596" spans="1:7" s="119" customFormat="1" ht="15.75" hidden="1" x14ac:dyDescent="0.25">
      <c r="A596" s="3"/>
      <c r="B596" s="14">
        <v>541</v>
      </c>
      <c r="C596" s="47" t="s">
        <v>710</v>
      </c>
      <c r="D596" s="4"/>
      <c r="E596" s="48"/>
      <c r="F596" s="23"/>
      <c r="G596" s="48">
        <v>5000</v>
      </c>
    </row>
    <row r="597" spans="1:7" s="119" customFormat="1" ht="15.75" hidden="1" x14ac:dyDescent="0.25">
      <c r="A597" s="3"/>
      <c r="B597" s="14">
        <v>542</v>
      </c>
      <c r="C597" s="47" t="s">
        <v>711</v>
      </c>
      <c r="D597" s="4"/>
      <c r="E597" s="48"/>
      <c r="F597" s="23"/>
      <c r="G597" s="48">
        <v>10000</v>
      </c>
    </row>
    <row r="598" spans="1:7" s="119" customFormat="1" ht="15.75" hidden="1" x14ac:dyDescent="0.25">
      <c r="A598" s="3"/>
      <c r="B598" s="14">
        <v>543</v>
      </c>
      <c r="C598" s="47" t="s">
        <v>712</v>
      </c>
      <c r="D598" s="4"/>
      <c r="E598" s="48"/>
      <c r="F598" s="23"/>
      <c r="G598" s="48">
        <v>5000</v>
      </c>
    </row>
    <row r="599" spans="1:7" s="119" customFormat="1" ht="15.75" hidden="1" x14ac:dyDescent="0.25">
      <c r="A599" s="3"/>
      <c r="B599" s="14">
        <v>544</v>
      </c>
      <c r="C599" s="47" t="s">
        <v>713</v>
      </c>
      <c r="D599" s="4"/>
      <c r="E599" s="48"/>
      <c r="F599" s="23"/>
      <c r="G599" s="48">
        <v>5000</v>
      </c>
    </row>
    <row r="600" spans="1:7" s="119" customFormat="1" ht="15.75" hidden="1" x14ac:dyDescent="0.25">
      <c r="A600" s="3"/>
      <c r="B600" s="14">
        <v>545</v>
      </c>
      <c r="C600" s="47" t="s">
        <v>714</v>
      </c>
      <c r="D600" s="4"/>
      <c r="E600" s="48"/>
      <c r="F600" s="23"/>
      <c r="G600" s="48">
        <v>5000</v>
      </c>
    </row>
    <row r="601" spans="1:7" s="119" customFormat="1" ht="15.75" hidden="1" x14ac:dyDescent="0.25">
      <c r="A601" s="3"/>
      <c r="B601" s="14">
        <v>546</v>
      </c>
      <c r="C601" s="47" t="s">
        <v>715</v>
      </c>
      <c r="D601" s="4"/>
      <c r="E601" s="48"/>
      <c r="F601" s="23"/>
      <c r="G601" s="48">
        <v>5000</v>
      </c>
    </row>
    <row r="602" spans="1:7" s="119" customFormat="1" ht="15.75" hidden="1" x14ac:dyDescent="0.25">
      <c r="A602" s="3"/>
      <c r="B602" s="14">
        <v>547</v>
      </c>
      <c r="C602" s="47" t="s">
        <v>716</v>
      </c>
      <c r="D602" s="4"/>
      <c r="E602" s="48"/>
      <c r="F602" s="23"/>
      <c r="G602" s="48">
        <v>5000</v>
      </c>
    </row>
    <row r="603" spans="1:7" s="119" customFormat="1" ht="15.75" hidden="1" x14ac:dyDescent="0.25">
      <c r="A603" s="3"/>
      <c r="B603" s="14">
        <v>548</v>
      </c>
      <c r="C603" s="47" t="s">
        <v>717</v>
      </c>
      <c r="D603" s="4"/>
      <c r="E603" s="48"/>
      <c r="F603" s="23"/>
      <c r="G603" s="48">
        <v>10000</v>
      </c>
    </row>
    <row r="604" spans="1:7" s="119" customFormat="1" ht="15.75" hidden="1" x14ac:dyDescent="0.25">
      <c r="A604" s="3"/>
      <c r="B604" s="14">
        <v>549</v>
      </c>
      <c r="C604" s="47" t="s">
        <v>718</v>
      </c>
      <c r="D604" s="4"/>
      <c r="E604" s="48"/>
      <c r="F604" s="23"/>
      <c r="G604" s="48">
        <v>5000</v>
      </c>
    </row>
    <row r="605" spans="1:7" s="119" customFormat="1" ht="15.75" hidden="1" x14ac:dyDescent="0.25">
      <c r="A605" s="3"/>
      <c r="B605" s="14">
        <v>550</v>
      </c>
      <c r="C605" s="47" t="s">
        <v>719</v>
      </c>
      <c r="D605" s="4"/>
      <c r="E605" s="48"/>
      <c r="F605" s="23"/>
      <c r="G605" s="48">
        <v>5000</v>
      </c>
    </row>
    <row r="606" spans="1:7" s="119" customFormat="1" ht="15.75" hidden="1" x14ac:dyDescent="0.25">
      <c r="A606" s="3"/>
      <c r="B606" s="14">
        <v>551</v>
      </c>
      <c r="C606" s="47" t="s">
        <v>720</v>
      </c>
      <c r="D606" s="4"/>
      <c r="E606" s="48"/>
      <c r="F606" s="23"/>
      <c r="G606" s="48">
        <v>5000</v>
      </c>
    </row>
    <row r="607" spans="1:7" s="119" customFormat="1" ht="15.75" hidden="1" x14ac:dyDescent="0.25">
      <c r="A607" s="3"/>
      <c r="B607" s="14">
        <v>552</v>
      </c>
      <c r="C607" s="47" t="s">
        <v>721</v>
      </c>
      <c r="D607" s="4"/>
      <c r="E607" s="48"/>
      <c r="F607" s="23"/>
      <c r="G607" s="48">
        <v>5000</v>
      </c>
    </row>
    <row r="608" spans="1:7" s="119" customFormat="1" ht="15.75" hidden="1" x14ac:dyDescent="0.25">
      <c r="A608" s="3"/>
      <c r="B608" s="14">
        <v>553</v>
      </c>
      <c r="C608" s="47" t="s">
        <v>722</v>
      </c>
      <c r="D608" s="4"/>
      <c r="E608" s="48"/>
      <c r="F608" s="23"/>
      <c r="G608" s="48">
        <v>5000</v>
      </c>
    </row>
    <row r="609" spans="1:7" s="119" customFormat="1" ht="15.75" hidden="1" x14ac:dyDescent="0.25">
      <c r="A609" s="3"/>
      <c r="B609" s="14">
        <v>554</v>
      </c>
      <c r="C609" s="47" t="s">
        <v>723</v>
      </c>
      <c r="D609" s="4"/>
      <c r="E609" s="48"/>
      <c r="F609" s="23"/>
      <c r="G609" s="48">
        <v>5000</v>
      </c>
    </row>
    <row r="610" spans="1:7" s="119" customFormat="1" ht="15.75" hidden="1" x14ac:dyDescent="0.25">
      <c r="A610" s="3"/>
      <c r="B610" s="14">
        <v>555</v>
      </c>
      <c r="C610" s="47" t="s">
        <v>724</v>
      </c>
      <c r="D610" s="4"/>
      <c r="E610" s="48"/>
      <c r="F610" s="23"/>
      <c r="G610" s="48">
        <v>5000</v>
      </c>
    </row>
    <row r="611" spans="1:7" s="119" customFormat="1" ht="15.75" hidden="1" x14ac:dyDescent="0.25">
      <c r="A611" s="3"/>
      <c r="B611" s="14">
        <v>556</v>
      </c>
      <c r="C611" s="47" t="s">
        <v>725</v>
      </c>
      <c r="D611" s="4"/>
      <c r="E611" s="48"/>
      <c r="F611" s="23"/>
      <c r="G611" s="48">
        <v>5000</v>
      </c>
    </row>
    <row r="612" spans="1:7" s="119" customFormat="1" ht="15.75" hidden="1" x14ac:dyDescent="0.25">
      <c r="A612" s="3"/>
      <c r="B612" s="14">
        <v>557</v>
      </c>
      <c r="C612" s="47" t="s">
        <v>726</v>
      </c>
      <c r="D612" s="4"/>
      <c r="E612" s="48"/>
      <c r="F612" s="23"/>
      <c r="G612" s="48">
        <v>5000</v>
      </c>
    </row>
    <row r="613" spans="1:7" s="119" customFormat="1" ht="15.75" hidden="1" x14ac:dyDescent="0.25">
      <c r="A613" s="3"/>
      <c r="B613" s="14">
        <v>558</v>
      </c>
      <c r="C613" s="47" t="s">
        <v>727</v>
      </c>
      <c r="D613" s="4"/>
      <c r="E613" s="48"/>
      <c r="F613" s="23"/>
      <c r="G613" s="48">
        <v>5000</v>
      </c>
    </row>
    <row r="614" spans="1:7" s="119" customFormat="1" ht="15.75" hidden="1" x14ac:dyDescent="0.25">
      <c r="A614" s="3"/>
      <c r="B614" s="14">
        <v>559</v>
      </c>
      <c r="C614" s="47" t="s">
        <v>728</v>
      </c>
      <c r="D614" s="4"/>
      <c r="E614" s="48"/>
      <c r="F614" s="23"/>
      <c r="G614" s="48">
        <v>5000</v>
      </c>
    </row>
    <row r="615" spans="1:7" s="119" customFormat="1" ht="15.75" hidden="1" x14ac:dyDescent="0.25">
      <c r="A615" s="3"/>
      <c r="B615" s="14">
        <v>560</v>
      </c>
      <c r="C615" s="47" t="s">
        <v>729</v>
      </c>
      <c r="D615" s="4"/>
      <c r="E615" s="48"/>
      <c r="F615" s="23"/>
      <c r="G615" s="48">
        <v>5000</v>
      </c>
    </row>
    <row r="616" spans="1:7" s="119" customFormat="1" ht="15.75" hidden="1" x14ac:dyDescent="0.25">
      <c r="A616" s="3"/>
      <c r="B616" s="14">
        <v>561</v>
      </c>
      <c r="C616" s="47" t="s">
        <v>730</v>
      </c>
      <c r="D616" s="4"/>
      <c r="E616" s="48"/>
      <c r="F616" s="23"/>
      <c r="G616" s="48">
        <v>5000</v>
      </c>
    </row>
    <row r="617" spans="1:7" s="119" customFormat="1" ht="15.75" hidden="1" x14ac:dyDescent="0.25">
      <c r="A617" s="3"/>
      <c r="B617" s="14">
        <v>562</v>
      </c>
      <c r="C617" s="47" t="s">
        <v>731</v>
      </c>
      <c r="D617" s="4"/>
      <c r="E617" s="48"/>
      <c r="F617" s="23"/>
      <c r="G617" s="48">
        <v>5000</v>
      </c>
    </row>
    <row r="618" spans="1:7" s="119" customFormat="1" ht="15.75" hidden="1" x14ac:dyDescent="0.25">
      <c r="A618" s="3"/>
      <c r="B618" s="14">
        <v>563</v>
      </c>
      <c r="C618" s="47" t="s">
        <v>732</v>
      </c>
      <c r="D618" s="4"/>
      <c r="E618" s="48"/>
      <c r="F618" s="23"/>
      <c r="G618" s="48">
        <v>5000</v>
      </c>
    </row>
    <row r="619" spans="1:7" s="119" customFormat="1" ht="15.75" hidden="1" x14ac:dyDescent="0.25">
      <c r="A619" s="3"/>
      <c r="B619" s="14">
        <v>564</v>
      </c>
      <c r="C619" s="47" t="s">
        <v>733</v>
      </c>
      <c r="D619" s="4"/>
      <c r="E619" s="48"/>
      <c r="F619" s="23"/>
      <c r="G619" s="48">
        <v>10000</v>
      </c>
    </row>
    <row r="620" spans="1:7" s="119" customFormat="1" ht="15.75" hidden="1" x14ac:dyDescent="0.25">
      <c r="A620" s="3"/>
      <c r="B620" s="14">
        <v>565</v>
      </c>
      <c r="C620" s="47" t="s">
        <v>734</v>
      </c>
      <c r="D620" s="4"/>
      <c r="E620" s="48"/>
      <c r="F620" s="23"/>
      <c r="G620" s="48">
        <v>5000</v>
      </c>
    </row>
    <row r="621" spans="1:7" s="119" customFormat="1" ht="15.75" hidden="1" x14ac:dyDescent="0.25">
      <c r="A621" s="3"/>
      <c r="B621" s="14">
        <v>566</v>
      </c>
      <c r="C621" s="47" t="s">
        <v>735</v>
      </c>
      <c r="D621" s="4"/>
      <c r="E621" s="48"/>
      <c r="F621" s="23"/>
      <c r="G621" s="48">
        <v>5000</v>
      </c>
    </row>
    <row r="622" spans="1:7" s="119" customFormat="1" ht="15.75" hidden="1" x14ac:dyDescent="0.25">
      <c r="A622" s="3"/>
      <c r="B622" s="14">
        <v>567</v>
      </c>
      <c r="C622" s="47" t="s">
        <v>736</v>
      </c>
      <c r="D622" s="4"/>
      <c r="E622" s="48"/>
      <c r="F622" s="23"/>
      <c r="G622" s="48">
        <v>5000</v>
      </c>
    </row>
    <row r="623" spans="1:7" s="119" customFormat="1" ht="15.75" hidden="1" x14ac:dyDescent="0.25">
      <c r="A623" s="3"/>
      <c r="B623" s="14">
        <v>568</v>
      </c>
      <c r="C623" s="47" t="s">
        <v>737</v>
      </c>
      <c r="D623" s="4"/>
      <c r="E623" s="48"/>
      <c r="F623" s="23"/>
      <c r="G623" s="48">
        <v>5000</v>
      </c>
    </row>
    <row r="624" spans="1:7" s="119" customFormat="1" ht="15.75" hidden="1" x14ac:dyDescent="0.25">
      <c r="A624" s="3"/>
      <c r="B624" s="14">
        <v>569</v>
      </c>
      <c r="C624" s="47" t="s">
        <v>738</v>
      </c>
      <c r="D624" s="4"/>
      <c r="E624" s="48"/>
      <c r="F624" s="23"/>
      <c r="G624" s="48">
        <v>5000</v>
      </c>
    </row>
    <row r="625" spans="1:7" s="119" customFormat="1" ht="15.75" hidden="1" x14ac:dyDescent="0.25">
      <c r="A625" s="3"/>
      <c r="B625" s="14">
        <v>570</v>
      </c>
      <c r="C625" s="47" t="s">
        <v>739</v>
      </c>
      <c r="D625" s="4"/>
      <c r="E625" s="48"/>
      <c r="F625" s="23"/>
      <c r="G625" s="48">
        <v>10000</v>
      </c>
    </row>
    <row r="626" spans="1:7" s="119" customFormat="1" ht="15.75" hidden="1" x14ac:dyDescent="0.25">
      <c r="A626" s="3"/>
      <c r="B626" s="14">
        <v>571</v>
      </c>
      <c r="C626" s="47" t="s">
        <v>740</v>
      </c>
      <c r="D626" s="4"/>
      <c r="E626" s="48"/>
      <c r="F626" s="23"/>
      <c r="G626" s="48">
        <v>10000</v>
      </c>
    </row>
    <row r="627" spans="1:7" s="119" customFormat="1" ht="15.75" hidden="1" x14ac:dyDescent="0.25">
      <c r="A627" s="3"/>
      <c r="B627" s="14">
        <v>572</v>
      </c>
      <c r="C627" s="47" t="s">
        <v>741</v>
      </c>
      <c r="D627" s="4"/>
      <c r="E627" s="48"/>
      <c r="F627" s="23"/>
      <c r="G627" s="48">
        <v>5000</v>
      </c>
    </row>
    <row r="628" spans="1:7" s="119" customFormat="1" ht="15.75" hidden="1" x14ac:dyDescent="0.25">
      <c r="A628" s="3"/>
      <c r="B628" s="14">
        <v>573</v>
      </c>
      <c r="C628" s="47" t="s">
        <v>742</v>
      </c>
      <c r="D628" s="4"/>
      <c r="E628" s="48"/>
      <c r="F628" s="23"/>
      <c r="G628" s="48">
        <v>5000</v>
      </c>
    </row>
    <row r="629" spans="1:7" s="119" customFormat="1" ht="15.75" hidden="1" x14ac:dyDescent="0.25">
      <c r="A629" s="3"/>
      <c r="B629" s="14">
        <v>574</v>
      </c>
      <c r="C629" s="47" t="s">
        <v>743</v>
      </c>
      <c r="D629" s="4"/>
      <c r="E629" s="48"/>
      <c r="F629" s="23"/>
      <c r="G629" s="48">
        <v>5000</v>
      </c>
    </row>
    <row r="630" spans="1:7" s="119" customFormat="1" ht="15.75" hidden="1" x14ac:dyDescent="0.25">
      <c r="A630" s="3"/>
      <c r="B630" s="14">
        <v>575</v>
      </c>
      <c r="C630" s="47" t="s">
        <v>744</v>
      </c>
      <c r="D630" s="4"/>
      <c r="E630" s="48"/>
      <c r="F630" s="23"/>
      <c r="G630" s="48">
        <v>5000</v>
      </c>
    </row>
    <row r="631" spans="1:7" s="119" customFormat="1" ht="15.75" hidden="1" x14ac:dyDescent="0.25">
      <c r="A631" s="3"/>
      <c r="B631" s="14">
        <v>576</v>
      </c>
      <c r="C631" s="47" t="s">
        <v>745</v>
      </c>
      <c r="D631" s="4"/>
      <c r="E631" s="48"/>
      <c r="F631" s="23"/>
      <c r="G631" s="48">
        <v>10000</v>
      </c>
    </row>
    <row r="632" spans="1:7" s="119" customFormat="1" ht="15.75" hidden="1" x14ac:dyDescent="0.25">
      <c r="A632" s="3"/>
      <c r="B632" s="14">
        <v>577</v>
      </c>
      <c r="C632" s="47" t="s">
        <v>746</v>
      </c>
      <c r="D632" s="4"/>
      <c r="E632" s="48"/>
      <c r="F632" s="23"/>
      <c r="G632" s="48">
        <v>10000</v>
      </c>
    </row>
    <row r="633" spans="1:7" s="119" customFormat="1" ht="15.75" hidden="1" x14ac:dyDescent="0.25">
      <c r="A633" s="3"/>
      <c r="B633" s="14">
        <v>578</v>
      </c>
      <c r="C633" s="47" t="s">
        <v>747</v>
      </c>
      <c r="D633" s="4"/>
      <c r="E633" s="48"/>
      <c r="F633" s="23"/>
      <c r="G633" s="48">
        <v>5000</v>
      </c>
    </row>
    <row r="634" spans="1:7" s="119" customFormat="1" ht="15.75" hidden="1" x14ac:dyDescent="0.25">
      <c r="A634" s="3"/>
      <c r="B634" s="14">
        <v>579</v>
      </c>
      <c r="C634" s="47" t="s">
        <v>748</v>
      </c>
      <c r="D634" s="4"/>
      <c r="E634" s="48"/>
      <c r="F634" s="23"/>
      <c r="G634" s="48">
        <v>5000</v>
      </c>
    </row>
    <row r="635" spans="1:7" s="119" customFormat="1" ht="15.75" hidden="1" x14ac:dyDescent="0.25">
      <c r="A635" s="3"/>
      <c r="B635" s="14">
        <v>580</v>
      </c>
      <c r="C635" s="47" t="s">
        <v>749</v>
      </c>
      <c r="D635" s="4"/>
      <c r="E635" s="48"/>
      <c r="F635" s="23"/>
      <c r="G635" s="48">
        <v>5000</v>
      </c>
    </row>
    <row r="636" spans="1:7" s="119" customFormat="1" ht="15.75" hidden="1" x14ac:dyDescent="0.25">
      <c r="A636" s="3"/>
      <c r="B636" s="14">
        <v>581</v>
      </c>
      <c r="C636" s="47" t="s">
        <v>750</v>
      </c>
      <c r="D636" s="4"/>
      <c r="E636" s="48"/>
      <c r="F636" s="23"/>
      <c r="G636" s="48">
        <v>5000</v>
      </c>
    </row>
    <row r="637" spans="1:7" s="119" customFormat="1" ht="15.75" hidden="1" x14ac:dyDescent="0.25">
      <c r="A637" s="3"/>
      <c r="B637" s="14">
        <v>582</v>
      </c>
      <c r="C637" s="47" t="s">
        <v>751</v>
      </c>
      <c r="D637" s="4"/>
      <c r="E637" s="48"/>
      <c r="F637" s="23"/>
      <c r="G637" s="48">
        <v>5000</v>
      </c>
    </row>
    <row r="638" spans="1:7" s="119" customFormat="1" ht="15.75" hidden="1" x14ac:dyDescent="0.25">
      <c r="A638" s="3"/>
      <c r="B638" s="14">
        <v>583</v>
      </c>
      <c r="C638" s="47" t="s">
        <v>752</v>
      </c>
      <c r="D638" s="4"/>
      <c r="E638" s="48"/>
      <c r="F638" s="23"/>
      <c r="G638" s="48">
        <v>5000</v>
      </c>
    </row>
    <row r="639" spans="1:7" s="119" customFormat="1" ht="15.75" hidden="1" x14ac:dyDescent="0.25">
      <c r="A639" s="3"/>
      <c r="B639" s="14">
        <v>584</v>
      </c>
      <c r="C639" s="47" t="s">
        <v>753</v>
      </c>
      <c r="D639" s="4"/>
      <c r="E639" s="48"/>
      <c r="F639" s="23"/>
      <c r="G639" s="48">
        <v>5000</v>
      </c>
    </row>
    <row r="640" spans="1:7" s="119" customFormat="1" ht="15.75" hidden="1" x14ac:dyDescent="0.25">
      <c r="A640" s="3"/>
      <c r="B640" s="14">
        <v>585</v>
      </c>
      <c r="C640" s="47" t="s">
        <v>754</v>
      </c>
      <c r="D640" s="4"/>
      <c r="E640" s="48"/>
      <c r="F640" s="23"/>
      <c r="G640" s="48">
        <v>10000</v>
      </c>
    </row>
    <row r="641" spans="1:7" s="119" customFormat="1" ht="15.75" hidden="1" x14ac:dyDescent="0.25">
      <c r="A641" s="3"/>
      <c r="B641" s="14">
        <v>586</v>
      </c>
      <c r="C641" s="47" t="s">
        <v>755</v>
      </c>
      <c r="D641" s="4"/>
      <c r="E641" s="48"/>
      <c r="F641" s="23"/>
      <c r="G641" s="48">
        <v>10000</v>
      </c>
    </row>
    <row r="642" spans="1:7" s="119" customFormat="1" ht="15.75" hidden="1" x14ac:dyDescent="0.25">
      <c r="A642" s="3"/>
      <c r="B642" s="14">
        <v>587</v>
      </c>
      <c r="C642" s="47" t="s">
        <v>756</v>
      </c>
      <c r="D642" s="4"/>
      <c r="E642" s="48"/>
      <c r="F642" s="23"/>
      <c r="G642" s="48">
        <v>10000</v>
      </c>
    </row>
    <row r="643" spans="1:7" s="119" customFormat="1" ht="15.75" hidden="1" x14ac:dyDescent="0.25">
      <c r="A643" s="3"/>
      <c r="B643" s="14">
        <v>588</v>
      </c>
      <c r="C643" s="47" t="s">
        <v>757</v>
      </c>
      <c r="D643" s="4"/>
      <c r="E643" s="48"/>
      <c r="F643" s="23"/>
      <c r="G643" s="48">
        <v>5000</v>
      </c>
    </row>
    <row r="644" spans="1:7" s="119" customFormat="1" ht="15.75" hidden="1" x14ac:dyDescent="0.25">
      <c r="A644" s="3"/>
      <c r="B644" s="14">
        <v>589</v>
      </c>
      <c r="C644" s="47" t="s">
        <v>758</v>
      </c>
      <c r="D644" s="4"/>
      <c r="E644" s="48"/>
      <c r="F644" s="23"/>
      <c r="G644" s="48">
        <v>5000</v>
      </c>
    </row>
    <row r="645" spans="1:7" s="119" customFormat="1" ht="15.75" hidden="1" x14ac:dyDescent="0.25">
      <c r="A645" s="3"/>
      <c r="B645" s="14">
        <v>590</v>
      </c>
      <c r="C645" s="47" t="s">
        <v>759</v>
      </c>
      <c r="D645" s="4"/>
      <c r="E645" s="48"/>
      <c r="F645" s="23"/>
      <c r="G645" s="48">
        <v>10000</v>
      </c>
    </row>
    <row r="646" spans="1:7" s="119" customFormat="1" ht="15.75" hidden="1" x14ac:dyDescent="0.25">
      <c r="A646" s="3"/>
      <c r="B646" s="14">
        <v>591</v>
      </c>
      <c r="C646" s="47" t="s">
        <v>760</v>
      </c>
      <c r="D646" s="4"/>
      <c r="E646" s="48"/>
      <c r="F646" s="23"/>
      <c r="G646" s="48">
        <v>5000</v>
      </c>
    </row>
    <row r="647" spans="1:7" s="119" customFormat="1" ht="15.75" hidden="1" x14ac:dyDescent="0.25">
      <c r="A647" s="3"/>
      <c r="B647" s="14">
        <v>592</v>
      </c>
      <c r="C647" s="47" t="s">
        <v>761</v>
      </c>
      <c r="D647" s="4"/>
      <c r="E647" s="48"/>
      <c r="F647" s="23"/>
      <c r="G647" s="48">
        <v>10000</v>
      </c>
    </row>
    <row r="648" spans="1:7" s="119" customFormat="1" ht="15.75" hidden="1" x14ac:dyDescent="0.25">
      <c r="A648" s="3"/>
      <c r="B648" s="14">
        <v>593</v>
      </c>
      <c r="C648" s="47" t="s">
        <v>762</v>
      </c>
      <c r="D648" s="4"/>
      <c r="E648" s="48"/>
      <c r="F648" s="23"/>
      <c r="G648" s="48">
        <v>5000</v>
      </c>
    </row>
    <row r="649" spans="1:7" s="119" customFormat="1" ht="15.75" hidden="1" x14ac:dyDescent="0.25">
      <c r="A649" s="3"/>
      <c r="B649" s="14">
        <v>594</v>
      </c>
      <c r="C649" s="47" t="s">
        <v>763</v>
      </c>
      <c r="D649" s="4"/>
      <c r="E649" s="48"/>
      <c r="F649" s="23"/>
      <c r="G649" s="48">
        <v>5000</v>
      </c>
    </row>
    <row r="650" spans="1:7" s="119" customFormat="1" ht="15.75" hidden="1" x14ac:dyDescent="0.25">
      <c r="A650" s="3"/>
      <c r="B650" s="14">
        <v>595</v>
      </c>
      <c r="C650" s="47" t="s">
        <v>764</v>
      </c>
      <c r="D650" s="4"/>
      <c r="E650" s="48"/>
      <c r="F650" s="23"/>
      <c r="G650" s="48">
        <v>5000</v>
      </c>
    </row>
    <row r="651" spans="1:7" s="119" customFormat="1" ht="15.75" hidden="1" x14ac:dyDescent="0.25">
      <c r="A651" s="3"/>
      <c r="B651" s="14">
        <v>596</v>
      </c>
      <c r="C651" s="47" t="s">
        <v>765</v>
      </c>
      <c r="D651" s="4"/>
      <c r="E651" s="48"/>
      <c r="F651" s="23"/>
      <c r="G651" s="48">
        <v>5000</v>
      </c>
    </row>
    <row r="652" spans="1:7" s="119" customFormat="1" ht="15.75" hidden="1" x14ac:dyDescent="0.25">
      <c r="A652" s="3"/>
      <c r="B652" s="14">
        <v>597</v>
      </c>
      <c r="C652" s="47" t="s">
        <v>766</v>
      </c>
      <c r="D652" s="4"/>
      <c r="E652" s="48"/>
      <c r="F652" s="23"/>
      <c r="G652" s="48">
        <v>5000</v>
      </c>
    </row>
    <row r="653" spans="1:7" s="119" customFormat="1" ht="15.75" hidden="1" x14ac:dyDescent="0.25">
      <c r="A653" s="3"/>
      <c r="B653" s="14">
        <v>598</v>
      </c>
      <c r="C653" s="47" t="s">
        <v>767</v>
      </c>
      <c r="D653" s="4"/>
      <c r="E653" s="48"/>
      <c r="F653" s="23"/>
      <c r="G653" s="48">
        <v>5000</v>
      </c>
    </row>
    <row r="654" spans="1:7" s="119" customFormat="1" ht="15.75" hidden="1" x14ac:dyDescent="0.25">
      <c r="A654" s="3"/>
      <c r="B654" s="14">
        <v>599</v>
      </c>
      <c r="C654" s="47" t="s">
        <v>768</v>
      </c>
      <c r="D654" s="4"/>
      <c r="E654" s="48"/>
      <c r="F654" s="23"/>
      <c r="G654" s="48">
        <v>10000</v>
      </c>
    </row>
    <row r="655" spans="1:7" s="119" customFormat="1" ht="15.75" hidden="1" x14ac:dyDescent="0.25">
      <c r="A655" s="3"/>
      <c r="B655" s="14">
        <v>600</v>
      </c>
      <c r="C655" s="47" t="s">
        <v>769</v>
      </c>
      <c r="D655" s="4"/>
      <c r="E655" s="48"/>
      <c r="F655" s="23"/>
      <c r="G655" s="48">
        <v>5000</v>
      </c>
    </row>
    <row r="656" spans="1:7" s="119" customFormat="1" ht="15.75" hidden="1" x14ac:dyDescent="0.25">
      <c r="A656" s="3"/>
      <c r="B656" s="14">
        <v>601</v>
      </c>
      <c r="C656" s="47" t="s">
        <v>770</v>
      </c>
      <c r="D656" s="4"/>
      <c r="E656" s="48"/>
      <c r="F656" s="23"/>
      <c r="G656" s="48">
        <v>10000</v>
      </c>
    </row>
    <row r="657" spans="1:7" s="119" customFormat="1" ht="15.75" hidden="1" x14ac:dyDescent="0.25">
      <c r="A657" s="3"/>
      <c r="B657" s="14">
        <v>602</v>
      </c>
      <c r="C657" s="47" t="s">
        <v>771</v>
      </c>
      <c r="D657" s="4"/>
      <c r="E657" s="48"/>
      <c r="F657" s="23"/>
      <c r="G657" s="48">
        <v>5000</v>
      </c>
    </row>
    <row r="658" spans="1:7" s="119" customFormat="1" ht="15.75" hidden="1" x14ac:dyDescent="0.25">
      <c r="A658" s="3"/>
      <c r="B658" s="14">
        <v>603</v>
      </c>
      <c r="C658" s="47" t="s">
        <v>772</v>
      </c>
      <c r="D658" s="4"/>
      <c r="E658" s="48"/>
      <c r="F658" s="23"/>
      <c r="G658" s="48">
        <v>10000</v>
      </c>
    </row>
    <row r="659" spans="1:7" s="119" customFormat="1" ht="15.75" hidden="1" x14ac:dyDescent="0.25">
      <c r="A659" s="3"/>
      <c r="B659" s="14">
        <v>604</v>
      </c>
      <c r="C659" s="47" t="s">
        <v>773</v>
      </c>
      <c r="D659" s="4"/>
      <c r="E659" s="48"/>
      <c r="F659" s="23"/>
      <c r="G659" s="48">
        <v>10000</v>
      </c>
    </row>
    <row r="660" spans="1:7" s="119" customFormat="1" ht="15.75" hidden="1" x14ac:dyDescent="0.25">
      <c r="A660" s="3"/>
      <c r="B660" s="14">
        <v>605</v>
      </c>
      <c r="C660" s="47" t="s">
        <v>774</v>
      </c>
      <c r="D660" s="4"/>
      <c r="E660" s="48"/>
      <c r="F660" s="23"/>
      <c r="G660" s="48">
        <v>5000</v>
      </c>
    </row>
    <row r="661" spans="1:7" s="119" customFormat="1" ht="15.75" hidden="1" x14ac:dyDescent="0.25">
      <c r="A661" s="3"/>
      <c r="B661" s="14">
        <v>606</v>
      </c>
      <c r="C661" s="47" t="s">
        <v>775</v>
      </c>
      <c r="D661" s="4"/>
      <c r="E661" s="48"/>
      <c r="F661" s="23"/>
      <c r="G661" s="48">
        <v>5000</v>
      </c>
    </row>
    <row r="662" spans="1:7" s="119" customFormat="1" ht="15.75" hidden="1" x14ac:dyDescent="0.25">
      <c r="A662" s="3"/>
      <c r="B662" s="14">
        <v>607</v>
      </c>
      <c r="C662" s="47" t="s">
        <v>776</v>
      </c>
      <c r="D662" s="4"/>
      <c r="E662" s="48"/>
      <c r="F662" s="23"/>
      <c r="G662" s="48">
        <v>5000</v>
      </c>
    </row>
    <row r="663" spans="1:7" s="119" customFormat="1" ht="15.75" hidden="1" x14ac:dyDescent="0.25">
      <c r="A663" s="3"/>
      <c r="B663" s="14">
        <v>608</v>
      </c>
      <c r="C663" s="47" t="s">
        <v>777</v>
      </c>
      <c r="D663" s="4"/>
      <c r="E663" s="48"/>
      <c r="F663" s="23"/>
      <c r="G663" s="48">
        <v>5000</v>
      </c>
    </row>
    <row r="664" spans="1:7" s="119" customFormat="1" ht="15.75" hidden="1" x14ac:dyDescent="0.25">
      <c r="A664" s="3"/>
      <c r="B664" s="14">
        <v>609</v>
      </c>
      <c r="C664" s="47" t="s">
        <v>778</v>
      </c>
      <c r="D664" s="4"/>
      <c r="E664" s="48"/>
      <c r="F664" s="23"/>
      <c r="G664" s="48">
        <v>5000</v>
      </c>
    </row>
    <row r="665" spans="1:7" s="119" customFormat="1" ht="15.75" hidden="1" x14ac:dyDescent="0.25">
      <c r="A665" s="3"/>
      <c r="B665" s="14">
        <v>610</v>
      </c>
      <c r="C665" s="47" t="s">
        <v>779</v>
      </c>
      <c r="D665" s="4"/>
      <c r="E665" s="48"/>
      <c r="F665" s="23"/>
      <c r="G665" s="48">
        <v>5000</v>
      </c>
    </row>
    <row r="666" spans="1:7" s="119" customFormat="1" ht="15.75" hidden="1" x14ac:dyDescent="0.25">
      <c r="A666" s="3"/>
      <c r="B666" s="14">
        <v>611</v>
      </c>
      <c r="C666" s="47" t="s">
        <v>780</v>
      </c>
      <c r="D666" s="4"/>
      <c r="E666" s="48"/>
      <c r="F666" s="23"/>
      <c r="G666" s="48">
        <v>5000</v>
      </c>
    </row>
    <row r="667" spans="1:7" s="119" customFormat="1" ht="15.75" hidden="1" x14ac:dyDescent="0.25">
      <c r="A667" s="3"/>
      <c r="B667" s="14">
        <v>612</v>
      </c>
      <c r="C667" s="47" t="s">
        <v>781</v>
      </c>
      <c r="D667" s="4"/>
      <c r="E667" s="48"/>
      <c r="F667" s="23"/>
      <c r="G667" s="48">
        <v>10000</v>
      </c>
    </row>
    <row r="668" spans="1:7" s="119" customFormat="1" ht="15.75" hidden="1" x14ac:dyDescent="0.25">
      <c r="A668" s="3"/>
      <c r="B668" s="14">
        <v>613</v>
      </c>
      <c r="C668" s="47" t="s">
        <v>782</v>
      </c>
      <c r="D668" s="4"/>
      <c r="E668" s="48"/>
      <c r="F668" s="23"/>
      <c r="G668" s="48">
        <v>5000</v>
      </c>
    </row>
    <row r="669" spans="1:7" s="119" customFormat="1" ht="15.75" hidden="1" x14ac:dyDescent="0.25">
      <c r="A669" s="3"/>
      <c r="B669" s="14">
        <v>614</v>
      </c>
      <c r="C669" s="47" t="s">
        <v>783</v>
      </c>
      <c r="D669" s="4"/>
      <c r="E669" s="48"/>
      <c r="F669" s="23"/>
      <c r="G669" s="48">
        <v>10000</v>
      </c>
    </row>
    <row r="670" spans="1:7" s="119" customFormat="1" ht="15.75" hidden="1" x14ac:dyDescent="0.25">
      <c r="A670" s="3"/>
      <c r="B670" s="14">
        <v>615</v>
      </c>
      <c r="C670" s="47" t="s">
        <v>784</v>
      </c>
      <c r="D670" s="4"/>
      <c r="E670" s="48"/>
      <c r="F670" s="23"/>
      <c r="G670" s="48">
        <v>5000</v>
      </c>
    </row>
    <row r="671" spans="1:7" s="119" customFormat="1" ht="15.75" hidden="1" x14ac:dyDescent="0.25">
      <c r="A671" s="3"/>
      <c r="B671" s="14">
        <v>616</v>
      </c>
      <c r="C671" s="47" t="s">
        <v>785</v>
      </c>
      <c r="D671" s="4"/>
      <c r="E671" s="48"/>
      <c r="F671" s="23"/>
      <c r="G671" s="48">
        <v>5000</v>
      </c>
    </row>
    <row r="672" spans="1:7" s="119" customFormat="1" ht="15.75" hidden="1" x14ac:dyDescent="0.25">
      <c r="A672" s="3"/>
      <c r="B672" s="14">
        <v>617</v>
      </c>
      <c r="C672" s="47" t="s">
        <v>786</v>
      </c>
      <c r="D672" s="4"/>
      <c r="E672" s="48"/>
      <c r="F672" s="23"/>
      <c r="G672" s="48">
        <v>5000</v>
      </c>
    </row>
    <row r="673" spans="1:7" s="119" customFormat="1" ht="15.75" hidden="1" x14ac:dyDescent="0.25">
      <c r="A673" s="3"/>
      <c r="B673" s="14">
        <v>618</v>
      </c>
      <c r="C673" s="47" t="s">
        <v>787</v>
      </c>
      <c r="D673" s="4"/>
      <c r="E673" s="48"/>
      <c r="F673" s="23"/>
      <c r="G673" s="48">
        <v>5000</v>
      </c>
    </row>
    <row r="674" spans="1:7" s="119" customFormat="1" ht="15.75" hidden="1" x14ac:dyDescent="0.25">
      <c r="A674" s="3"/>
      <c r="B674" s="14">
        <v>619</v>
      </c>
      <c r="C674" s="47" t="s">
        <v>788</v>
      </c>
      <c r="D674" s="4"/>
      <c r="E674" s="48"/>
      <c r="F674" s="23"/>
      <c r="G674" s="48">
        <v>5000</v>
      </c>
    </row>
    <row r="675" spans="1:7" s="119" customFormat="1" ht="15.75" hidden="1" x14ac:dyDescent="0.25">
      <c r="A675" s="3"/>
      <c r="B675" s="14">
        <v>620</v>
      </c>
      <c r="C675" s="47" t="s">
        <v>789</v>
      </c>
      <c r="D675" s="4"/>
      <c r="E675" s="48"/>
      <c r="F675" s="23"/>
      <c r="G675" s="48">
        <v>5000</v>
      </c>
    </row>
    <row r="676" spans="1:7" s="119" customFormat="1" ht="15.75" hidden="1" x14ac:dyDescent="0.25">
      <c r="A676" s="3"/>
      <c r="B676" s="14">
        <v>621</v>
      </c>
      <c r="C676" s="47" t="s">
        <v>790</v>
      </c>
      <c r="D676" s="4"/>
      <c r="E676" s="48"/>
      <c r="F676" s="23"/>
      <c r="G676" s="48">
        <v>5000</v>
      </c>
    </row>
    <row r="677" spans="1:7" s="119" customFormat="1" ht="15.75" hidden="1" x14ac:dyDescent="0.25">
      <c r="A677" s="3"/>
      <c r="B677" s="14">
        <v>622</v>
      </c>
      <c r="C677" s="47" t="s">
        <v>791</v>
      </c>
      <c r="D677" s="4"/>
      <c r="E677" s="48"/>
      <c r="F677" s="23"/>
      <c r="G677" s="48">
        <v>5000</v>
      </c>
    </row>
    <row r="678" spans="1:7" s="119" customFormat="1" ht="15.75" hidden="1" x14ac:dyDescent="0.25">
      <c r="A678" s="3"/>
      <c r="B678" s="14">
        <v>623</v>
      </c>
      <c r="C678" s="47" t="s">
        <v>792</v>
      </c>
      <c r="D678" s="4"/>
      <c r="E678" s="48"/>
      <c r="F678" s="23"/>
      <c r="G678" s="48">
        <v>10000</v>
      </c>
    </row>
    <row r="679" spans="1:7" s="119" customFormat="1" ht="15.75" hidden="1" x14ac:dyDescent="0.25">
      <c r="A679" s="3"/>
      <c r="B679" s="14">
        <v>624</v>
      </c>
      <c r="C679" s="47" t="s">
        <v>793</v>
      </c>
      <c r="D679" s="4"/>
      <c r="E679" s="48"/>
      <c r="F679" s="23"/>
      <c r="G679" s="48">
        <v>5000</v>
      </c>
    </row>
    <row r="680" spans="1:7" s="119" customFormat="1" ht="15.75" hidden="1" x14ac:dyDescent="0.25">
      <c r="A680" s="3"/>
      <c r="B680" s="14">
        <v>625</v>
      </c>
      <c r="C680" s="47" t="s">
        <v>794</v>
      </c>
      <c r="D680" s="4"/>
      <c r="E680" s="48"/>
      <c r="F680" s="23"/>
      <c r="G680" s="48">
        <v>5000</v>
      </c>
    </row>
    <row r="681" spans="1:7" s="119" customFormat="1" ht="15.75" hidden="1" x14ac:dyDescent="0.25">
      <c r="A681" s="3"/>
      <c r="B681" s="14">
        <v>626</v>
      </c>
      <c r="C681" s="47" t="s">
        <v>795</v>
      </c>
      <c r="D681" s="4"/>
      <c r="E681" s="48"/>
      <c r="F681" s="23"/>
      <c r="G681" s="48">
        <v>10000</v>
      </c>
    </row>
    <row r="682" spans="1:7" s="119" customFormat="1" ht="15.75" hidden="1" x14ac:dyDescent="0.25">
      <c r="A682" s="3"/>
      <c r="B682" s="14">
        <v>627</v>
      </c>
      <c r="C682" s="47" t="s">
        <v>796</v>
      </c>
      <c r="D682" s="4"/>
      <c r="E682" s="48"/>
      <c r="F682" s="23"/>
      <c r="G682" s="48">
        <v>5000</v>
      </c>
    </row>
    <row r="683" spans="1:7" s="119" customFormat="1" ht="15.75" hidden="1" x14ac:dyDescent="0.25">
      <c r="A683" s="3"/>
      <c r="B683" s="14">
        <v>628</v>
      </c>
      <c r="C683" s="47" t="s">
        <v>797</v>
      </c>
      <c r="D683" s="4"/>
      <c r="E683" s="48"/>
      <c r="F683" s="23"/>
      <c r="G683" s="48">
        <v>5000</v>
      </c>
    </row>
    <row r="684" spans="1:7" s="119" customFormat="1" ht="15.75" hidden="1" x14ac:dyDescent="0.25">
      <c r="A684" s="3"/>
      <c r="B684" s="14">
        <v>629</v>
      </c>
      <c r="C684" s="47" t="s">
        <v>798</v>
      </c>
      <c r="D684" s="4"/>
      <c r="E684" s="48"/>
      <c r="F684" s="23"/>
      <c r="G684" s="48">
        <v>5000</v>
      </c>
    </row>
    <row r="685" spans="1:7" s="119" customFormat="1" ht="15.75" hidden="1" x14ac:dyDescent="0.25">
      <c r="A685" s="3"/>
      <c r="B685" s="14">
        <v>630</v>
      </c>
      <c r="C685" s="47" t="s">
        <v>799</v>
      </c>
      <c r="D685" s="4"/>
      <c r="E685" s="48"/>
      <c r="F685" s="23"/>
      <c r="G685" s="48">
        <v>5000</v>
      </c>
    </row>
    <row r="686" spans="1:7" s="119" customFormat="1" ht="15.75" hidden="1" x14ac:dyDescent="0.25">
      <c r="A686" s="3"/>
      <c r="B686" s="14">
        <v>631</v>
      </c>
      <c r="C686" s="47" t="s">
        <v>800</v>
      </c>
      <c r="D686" s="4"/>
      <c r="E686" s="48"/>
      <c r="F686" s="23"/>
      <c r="G686" s="48">
        <v>10000</v>
      </c>
    </row>
    <row r="687" spans="1:7" s="119" customFormat="1" ht="15.75" hidden="1" x14ac:dyDescent="0.25">
      <c r="A687" s="3"/>
      <c r="B687" s="14">
        <v>632</v>
      </c>
      <c r="C687" s="47" t="s">
        <v>801</v>
      </c>
      <c r="D687" s="4"/>
      <c r="E687" s="48"/>
      <c r="F687" s="23"/>
      <c r="G687" s="48">
        <v>5000</v>
      </c>
    </row>
    <row r="688" spans="1:7" s="119" customFormat="1" ht="15.75" hidden="1" x14ac:dyDescent="0.25">
      <c r="A688" s="3"/>
      <c r="B688" s="14">
        <v>633</v>
      </c>
      <c r="C688" s="47" t="s">
        <v>802</v>
      </c>
      <c r="D688" s="4"/>
      <c r="E688" s="48"/>
      <c r="F688" s="23"/>
      <c r="G688" s="48">
        <v>5000</v>
      </c>
    </row>
    <row r="689" spans="1:7" s="119" customFormat="1" ht="15.75" hidden="1" x14ac:dyDescent="0.25">
      <c r="A689" s="3"/>
      <c r="B689" s="14">
        <v>634</v>
      </c>
      <c r="C689" s="47" t="s">
        <v>803</v>
      </c>
      <c r="D689" s="4"/>
      <c r="E689" s="48"/>
      <c r="F689" s="23"/>
      <c r="G689" s="48">
        <v>5000</v>
      </c>
    </row>
    <row r="690" spans="1:7" s="119" customFormat="1" ht="15.75" hidden="1" x14ac:dyDescent="0.25">
      <c r="A690" s="3"/>
      <c r="B690" s="14">
        <v>635</v>
      </c>
      <c r="C690" s="47" t="s">
        <v>804</v>
      </c>
      <c r="D690" s="4"/>
      <c r="E690" s="48"/>
      <c r="F690" s="23"/>
      <c r="G690" s="48">
        <v>10000</v>
      </c>
    </row>
    <row r="691" spans="1:7" s="119" customFormat="1" ht="15.75" hidden="1" x14ac:dyDescent="0.25">
      <c r="A691" s="3"/>
      <c r="B691" s="14">
        <v>636</v>
      </c>
      <c r="C691" s="47" t="s">
        <v>805</v>
      </c>
      <c r="D691" s="4"/>
      <c r="E691" s="48"/>
      <c r="F691" s="23"/>
      <c r="G691" s="48">
        <v>10000</v>
      </c>
    </row>
    <row r="692" spans="1:7" s="119" customFormat="1" ht="15.75" hidden="1" x14ac:dyDescent="0.25">
      <c r="A692" s="3"/>
      <c r="B692" s="14">
        <v>637</v>
      </c>
      <c r="C692" s="47" t="s">
        <v>806</v>
      </c>
      <c r="D692" s="4"/>
      <c r="E692" s="48"/>
      <c r="F692" s="23"/>
      <c r="G692" s="48">
        <v>5000</v>
      </c>
    </row>
    <row r="693" spans="1:7" s="119" customFormat="1" ht="15.75" hidden="1" x14ac:dyDescent="0.25">
      <c r="A693" s="3"/>
      <c r="B693" s="14">
        <v>638</v>
      </c>
      <c r="C693" s="47" t="s">
        <v>807</v>
      </c>
      <c r="D693" s="4"/>
      <c r="E693" s="48"/>
      <c r="F693" s="23"/>
      <c r="G693" s="48">
        <v>5000</v>
      </c>
    </row>
    <row r="694" spans="1:7" s="119" customFormat="1" ht="15.75" hidden="1" x14ac:dyDescent="0.25">
      <c r="A694" s="3"/>
      <c r="B694" s="14">
        <v>639</v>
      </c>
      <c r="C694" s="47" t="s">
        <v>808</v>
      </c>
      <c r="D694" s="4"/>
      <c r="E694" s="48"/>
      <c r="F694" s="23"/>
      <c r="G694" s="48">
        <v>5000</v>
      </c>
    </row>
    <row r="695" spans="1:7" s="119" customFormat="1" ht="15.75" hidden="1" x14ac:dyDescent="0.25">
      <c r="A695" s="3"/>
      <c r="B695" s="14">
        <v>640</v>
      </c>
      <c r="C695" s="47" t="s">
        <v>809</v>
      </c>
      <c r="D695" s="4"/>
      <c r="E695" s="48"/>
      <c r="F695" s="23"/>
      <c r="G695" s="48">
        <v>10000</v>
      </c>
    </row>
    <row r="696" spans="1:7" s="119" customFormat="1" ht="15.75" hidden="1" x14ac:dyDescent="0.25">
      <c r="A696" s="3"/>
      <c r="B696" s="14">
        <v>641</v>
      </c>
      <c r="C696" s="47" t="s">
        <v>810</v>
      </c>
      <c r="D696" s="4"/>
      <c r="E696" s="48"/>
      <c r="F696" s="23"/>
      <c r="G696" s="48">
        <v>5000</v>
      </c>
    </row>
    <row r="697" spans="1:7" s="119" customFormat="1" ht="15.75" hidden="1" x14ac:dyDescent="0.25">
      <c r="A697" s="3"/>
      <c r="B697" s="14">
        <v>642</v>
      </c>
      <c r="C697" s="47" t="s">
        <v>811</v>
      </c>
      <c r="D697" s="4"/>
      <c r="E697" s="48"/>
      <c r="F697" s="23"/>
      <c r="G697" s="48">
        <v>5000</v>
      </c>
    </row>
    <row r="698" spans="1:7" s="119" customFormat="1" ht="15.75" hidden="1" x14ac:dyDescent="0.25">
      <c r="A698" s="3"/>
      <c r="B698" s="14">
        <v>643</v>
      </c>
      <c r="C698" s="47" t="s">
        <v>812</v>
      </c>
      <c r="D698" s="4"/>
      <c r="E698" s="48"/>
      <c r="F698" s="23"/>
      <c r="G698" s="48">
        <v>5000</v>
      </c>
    </row>
    <row r="699" spans="1:7" s="119" customFormat="1" ht="15.75" hidden="1" x14ac:dyDescent="0.25">
      <c r="A699" s="3"/>
      <c r="B699" s="14">
        <v>644</v>
      </c>
      <c r="C699" s="47" t="s">
        <v>813</v>
      </c>
      <c r="D699" s="4"/>
      <c r="E699" s="48"/>
      <c r="F699" s="23"/>
      <c r="G699" s="48">
        <v>5000</v>
      </c>
    </row>
    <row r="700" spans="1:7" s="119" customFormat="1" ht="15.75" hidden="1" x14ac:dyDescent="0.25">
      <c r="A700" s="3"/>
      <c r="B700" s="14">
        <v>645</v>
      </c>
      <c r="C700" s="47" t="s">
        <v>814</v>
      </c>
      <c r="D700" s="4"/>
      <c r="E700" s="48"/>
      <c r="F700" s="23"/>
      <c r="G700" s="48">
        <v>5000</v>
      </c>
    </row>
    <row r="701" spans="1:7" s="119" customFormat="1" ht="15.75" hidden="1" x14ac:dyDescent="0.25">
      <c r="A701" s="3"/>
      <c r="B701" s="14">
        <v>646</v>
      </c>
      <c r="C701" s="47" t="s">
        <v>815</v>
      </c>
      <c r="D701" s="4"/>
      <c r="E701" s="48"/>
      <c r="F701" s="23"/>
      <c r="G701" s="48">
        <v>5000</v>
      </c>
    </row>
    <row r="702" spans="1:7" s="119" customFormat="1" ht="15.75" hidden="1" x14ac:dyDescent="0.25">
      <c r="A702" s="3"/>
      <c r="B702" s="14">
        <v>647</v>
      </c>
      <c r="C702" s="47" t="s">
        <v>816</v>
      </c>
      <c r="D702" s="4"/>
      <c r="E702" s="48"/>
      <c r="F702" s="23"/>
      <c r="G702" s="48">
        <v>5000</v>
      </c>
    </row>
    <row r="703" spans="1:7" s="119" customFormat="1" ht="15.75" hidden="1" x14ac:dyDescent="0.25">
      <c r="A703" s="3"/>
      <c r="B703" s="14">
        <v>648</v>
      </c>
      <c r="C703" s="47" t="s">
        <v>817</v>
      </c>
      <c r="D703" s="4"/>
      <c r="E703" s="48"/>
      <c r="F703" s="23"/>
      <c r="G703" s="48">
        <v>10000</v>
      </c>
    </row>
    <row r="704" spans="1:7" s="119" customFormat="1" ht="15.75" hidden="1" x14ac:dyDescent="0.25">
      <c r="A704" s="3"/>
      <c r="B704" s="14">
        <v>649</v>
      </c>
      <c r="C704" s="47" t="s">
        <v>818</v>
      </c>
      <c r="D704" s="4"/>
      <c r="E704" s="48"/>
      <c r="F704" s="23"/>
      <c r="G704" s="48">
        <v>5000</v>
      </c>
    </row>
    <row r="705" spans="1:7" s="119" customFormat="1" ht="15.75" hidden="1" x14ac:dyDescent="0.25">
      <c r="A705" s="3"/>
      <c r="B705" s="14">
        <v>650</v>
      </c>
      <c r="C705" s="47" t="s">
        <v>819</v>
      </c>
      <c r="D705" s="4"/>
      <c r="E705" s="48"/>
      <c r="F705" s="23"/>
      <c r="G705" s="48">
        <v>5000</v>
      </c>
    </row>
    <row r="706" spans="1:7" s="119" customFormat="1" ht="15.75" hidden="1" x14ac:dyDescent="0.25">
      <c r="A706" s="3"/>
      <c r="B706" s="14">
        <v>651</v>
      </c>
      <c r="C706" s="47" t="s">
        <v>820</v>
      </c>
      <c r="D706" s="4"/>
      <c r="E706" s="48"/>
      <c r="F706" s="23"/>
      <c r="G706" s="48">
        <v>5000</v>
      </c>
    </row>
    <row r="707" spans="1:7" s="119" customFormat="1" ht="15.75" hidden="1" x14ac:dyDescent="0.25">
      <c r="A707" s="3"/>
      <c r="B707" s="14">
        <v>652</v>
      </c>
      <c r="C707" s="47" t="s">
        <v>821</v>
      </c>
      <c r="D707" s="4"/>
      <c r="E707" s="48"/>
      <c r="F707" s="23"/>
      <c r="G707" s="48">
        <v>5000</v>
      </c>
    </row>
    <row r="708" spans="1:7" s="119" customFormat="1" ht="15.75" hidden="1" x14ac:dyDescent="0.25">
      <c r="A708" s="3"/>
      <c r="B708" s="14">
        <v>653</v>
      </c>
      <c r="C708" s="47" t="s">
        <v>822</v>
      </c>
      <c r="D708" s="4"/>
      <c r="E708" s="48"/>
      <c r="F708" s="23"/>
      <c r="G708" s="48">
        <v>5000</v>
      </c>
    </row>
    <row r="709" spans="1:7" s="119" customFormat="1" ht="15.75" hidden="1" x14ac:dyDescent="0.25">
      <c r="A709" s="3"/>
      <c r="B709" s="14">
        <v>654</v>
      </c>
      <c r="C709" s="47" t="s">
        <v>823</v>
      </c>
      <c r="D709" s="4"/>
      <c r="E709" s="48"/>
      <c r="F709" s="23"/>
      <c r="G709" s="48">
        <v>5000</v>
      </c>
    </row>
    <row r="710" spans="1:7" s="119" customFormat="1" ht="15.75" hidden="1" x14ac:dyDescent="0.25">
      <c r="A710" s="3"/>
      <c r="B710" s="14">
        <v>655</v>
      </c>
      <c r="C710" s="47" t="s">
        <v>824</v>
      </c>
      <c r="D710" s="4"/>
      <c r="E710" s="48"/>
      <c r="F710" s="23"/>
      <c r="G710" s="48">
        <v>5000</v>
      </c>
    </row>
    <row r="711" spans="1:7" s="119" customFormat="1" ht="15.75" hidden="1" x14ac:dyDescent="0.25">
      <c r="A711" s="3"/>
      <c r="B711" s="14">
        <v>656</v>
      </c>
      <c r="C711" s="47" t="s">
        <v>825</v>
      </c>
      <c r="D711" s="4"/>
      <c r="E711" s="48"/>
      <c r="F711" s="23"/>
      <c r="G711" s="48">
        <v>10000</v>
      </c>
    </row>
    <row r="712" spans="1:7" s="119" customFormat="1" ht="15.75" hidden="1" x14ac:dyDescent="0.25">
      <c r="A712" s="3"/>
      <c r="B712" s="14">
        <v>657</v>
      </c>
      <c r="C712" s="47" t="s">
        <v>826</v>
      </c>
      <c r="D712" s="4"/>
      <c r="E712" s="48"/>
      <c r="F712" s="23"/>
      <c r="G712" s="48">
        <v>5000</v>
      </c>
    </row>
    <row r="713" spans="1:7" s="119" customFormat="1" ht="15.75" hidden="1" x14ac:dyDescent="0.25">
      <c r="A713" s="3"/>
      <c r="B713" s="14">
        <v>658</v>
      </c>
      <c r="C713" s="47" t="s">
        <v>827</v>
      </c>
      <c r="D713" s="4"/>
      <c r="E713" s="48"/>
      <c r="F713" s="23"/>
      <c r="G713" s="48">
        <v>10000</v>
      </c>
    </row>
    <row r="714" spans="1:7" s="119" customFormat="1" ht="15.75" hidden="1" x14ac:dyDescent="0.25">
      <c r="A714" s="3"/>
      <c r="B714" s="14">
        <v>659</v>
      </c>
      <c r="C714" s="47" t="s">
        <v>828</v>
      </c>
      <c r="D714" s="4"/>
      <c r="E714" s="48"/>
      <c r="F714" s="23"/>
      <c r="G714" s="48">
        <v>5000</v>
      </c>
    </row>
    <row r="715" spans="1:7" s="119" customFormat="1" ht="15.75" hidden="1" x14ac:dyDescent="0.25">
      <c r="A715" s="3"/>
      <c r="B715" s="14">
        <v>660</v>
      </c>
      <c r="C715" s="47" t="s">
        <v>829</v>
      </c>
      <c r="D715" s="4"/>
      <c r="E715" s="48"/>
      <c r="F715" s="23"/>
      <c r="G715" s="48">
        <v>5000</v>
      </c>
    </row>
    <row r="716" spans="1:7" s="119" customFormat="1" ht="15.75" hidden="1" x14ac:dyDescent="0.25">
      <c r="A716" s="3"/>
      <c r="B716" s="14">
        <v>661</v>
      </c>
      <c r="C716" s="47" t="s">
        <v>830</v>
      </c>
      <c r="D716" s="4"/>
      <c r="E716" s="48"/>
      <c r="F716" s="23"/>
      <c r="G716" s="48">
        <v>10000</v>
      </c>
    </row>
    <row r="717" spans="1:7" s="119" customFormat="1" ht="15.75" hidden="1" x14ac:dyDescent="0.25">
      <c r="A717" s="3"/>
      <c r="B717" s="14">
        <v>662</v>
      </c>
      <c r="C717" s="47" t="s">
        <v>831</v>
      </c>
      <c r="D717" s="4"/>
      <c r="E717" s="48"/>
      <c r="F717" s="23"/>
      <c r="G717" s="48">
        <v>10000</v>
      </c>
    </row>
    <row r="718" spans="1:7" s="119" customFormat="1" ht="15.75" hidden="1" x14ac:dyDescent="0.25">
      <c r="A718" s="3"/>
      <c r="B718" s="14">
        <v>663</v>
      </c>
      <c r="C718" s="47" t="s">
        <v>832</v>
      </c>
      <c r="D718" s="4"/>
      <c r="E718" s="48"/>
      <c r="F718" s="23"/>
      <c r="G718" s="48">
        <v>5000</v>
      </c>
    </row>
    <row r="719" spans="1:7" s="119" customFormat="1" ht="15.75" hidden="1" x14ac:dyDescent="0.25">
      <c r="A719" s="3"/>
      <c r="B719" s="14">
        <v>664</v>
      </c>
      <c r="C719" s="47" t="s">
        <v>833</v>
      </c>
      <c r="D719" s="4"/>
      <c r="E719" s="48"/>
      <c r="F719" s="23"/>
      <c r="G719" s="48">
        <v>5000</v>
      </c>
    </row>
    <row r="720" spans="1:7" s="119" customFormat="1" ht="15.75" hidden="1" x14ac:dyDescent="0.25">
      <c r="A720" s="3"/>
      <c r="B720" s="14">
        <v>665</v>
      </c>
      <c r="C720" s="47" t="s">
        <v>834</v>
      </c>
      <c r="D720" s="4"/>
      <c r="E720" s="48"/>
      <c r="F720" s="23"/>
      <c r="G720" s="48">
        <v>5000</v>
      </c>
    </row>
    <row r="721" spans="1:7" s="119" customFormat="1" ht="15.75" hidden="1" x14ac:dyDescent="0.25">
      <c r="A721" s="3"/>
      <c r="B721" s="14">
        <v>666</v>
      </c>
      <c r="C721" s="47" t="s">
        <v>835</v>
      </c>
      <c r="D721" s="4"/>
      <c r="E721" s="48"/>
      <c r="F721" s="23"/>
      <c r="G721" s="48">
        <v>10000</v>
      </c>
    </row>
    <row r="722" spans="1:7" s="119" customFormat="1" ht="15.75" hidden="1" x14ac:dyDescent="0.25">
      <c r="A722" s="3"/>
      <c r="B722" s="14">
        <v>667</v>
      </c>
      <c r="C722" s="47" t="s">
        <v>836</v>
      </c>
      <c r="D722" s="4"/>
      <c r="E722" s="48"/>
      <c r="F722" s="23"/>
      <c r="G722" s="48">
        <v>10000</v>
      </c>
    </row>
    <row r="723" spans="1:7" s="119" customFormat="1" ht="15.75" hidden="1" x14ac:dyDescent="0.25">
      <c r="A723" s="3"/>
      <c r="B723" s="14">
        <v>668</v>
      </c>
      <c r="C723" s="47" t="s">
        <v>837</v>
      </c>
      <c r="D723" s="4"/>
      <c r="E723" s="48"/>
      <c r="F723" s="23"/>
      <c r="G723" s="48">
        <v>10000</v>
      </c>
    </row>
    <row r="724" spans="1:7" s="119" customFormat="1" ht="15.75" hidden="1" x14ac:dyDescent="0.25">
      <c r="A724" s="3"/>
      <c r="B724" s="14">
        <v>669</v>
      </c>
      <c r="C724" s="47" t="s">
        <v>838</v>
      </c>
      <c r="D724" s="4"/>
      <c r="E724" s="48"/>
      <c r="F724" s="23"/>
      <c r="G724" s="48">
        <v>5000</v>
      </c>
    </row>
    <row r="725" spans="1:7" s="119" customFormat="1" ht="15.75" hidden="1" x14ac:dyDescent="0.25">
      <c r="A725" s="3"/>
      <c r="B725" s="14">
        <v>670</v>
      </c>
      <c r="C725" s="47" t="s">
        <v>839</v>
      </c>
      <c r="D725" s="4"/>
      <c r="E725" s="48"/>
      <c r="F725" s="23"/>
      <c r="G725" s="48">
        <v>5000</v>
      </c>
    </row>
    <row r="726" spans="1:7" s="119" customFormat="1" ht="15.75" hidden="1" x14ac:dyDescent="0.25">
      <c r="A726" s="3"/>
      <c r="B726" s="14">
        <v>671</v>
      </c>
      <c r="C726" s="47" t="s">
        <v>840</v>
      </c>
      <c r="D726" s="4"/>
      <c r="E726" s="48"/>
      <c r="F726" s="23"/>
      <c r="G726" s="48">
        <v>5000</v>
      </c>
    </row>
    <row r="727" spans="1:7" s="119" customFormat="1" ht="15.75" hidden="1" x14ac:dyDescent="0.25">
      <c r="A727" s="3"/>
      <c r="B727" s="14">
        <v>672</v>
      </c>
      <c r="C727" s="47" t="s">
        <v>841</v>
      </c>
      <c r="D727" s="4"/>
      <c r="E727" s="48"/>
      <c r="F727" s="23"/>
      <c r="G727" s="48">
        <v>10000</v>
      </c>
    </row>
    <row r="728" spans="1:7" s="119" customFormat="1" ht="15.75" hidden="1" x14ac:dyDescent="0.25">
      <c r="A728" s="3"/>
      <c r="B728" s="14">
        <v>673</v>
      </c>
      <c r="C728" s="45" t="s">
        <v>842</v>
      </c>
      <c r="D728" s="4"/>
      <c r="E728" s="48"/>
      <c r="F728" s="23"/>
      <c r="G728" s="48">
        <v>10000</v>
      </c>
    </row>
    <row r="729" spans="1:7" s="119" customFormat="1" ht="15.75" hidden="1" x14ac:dyDescent="0.25">
      <c r="A729" s="3"/>
      <c r="B729" s="14">
        <v>674</v>
      </c>
      <c r="C729" s="45" t="s">
        <v>843</v>
      </c>
      <c r="D729" s="4"/>
      <c r="E729" s="48"/>
      <c r="F729" s="23"/>
      <c r="G729" s="48">
        <v>10000</v>
      </c>
    </row>
    <row r="730" spans="1:7" s="119" customFormat="1" ht="15.75" hidden="1" x14ac:dyDescent="0.25">
      <c r="A730" s="3"/>
      <c r="B730" s="14">
        <v>675</v>
      </c>
      <c r="C730" s="45" t="s">
        <v>844</v>
      </c>
      <c r="D730" s="4"/>
      <c r="E730" s="48"/>
      <c r="F730" s="23"/>
      <c r="G730" s="48">
        <v>5000</v>
      </c>
    </row>
    <row r="731" spans="1:7" s="119" customFormat="1" ht="15.75" hidden="1" x14ac:dyDescent="0.25">
      <c r="A731" s="3"/>
      <c r="B731" s="14">
        <v>676</v>
      </c>
      <c r="C731" s="45" t="s">
        <v>845</v>
      </c>
      <c r="D731" s="4"/>
      <c r="E731" s="48"/>
      <c r="F731" s="23"/>
      <c r="G731" s="48">
        <v>5000</v>
      </c>
    </row>
    <row r="732" spans="1:7" s="119" customFormat="1" ht="15.75" hidden="1" x14ac:dyDescent="0.25">
      <c r="A732" s="3"/>
      <c r="B732" s="14">
        <v>677</v>
      </c>
      <c r="C732" s="45" t="s">
        <v>846</v>
      </c>
      <c r="D732" s="4"/>
      <c r="E732" s="48"/>
      <c r="F732" s="23"/>
      <c r="G732" s="48">
        <v>5000</v>
      </c>
    </row>
    <row r="733" spans="1:7" s="119" customFormat="1" ht="15.75" hidden="1" x14ac:dyDescent="0.25">
      <c r="A733" s="3"/>
      <c r="B733" s="14">
        <v>678</v>
      </c>
      <c r="C733" s="45" t="s">
        <v>847</v>
      </c>
      <c r="D733" s="4"/>
      <c r="E733" s="48"/>
      <c r="F733" s="23"/>
      <c r="G733" s="48">
        <v>10000</v>
      </c>
    </row>
    <row r="734" spans="1:7" s="119" customFormat="1" ht="15.75" hidden="1" x14ac:dyDescent="0.25">
      <c r="A734" s="3"/>
      <c r="B734" s="14">
        <v>679</v>
      </c>
      <c r="C734" s="45" t="s">
        <v>848</v>
      </c>
      <c r="D734" s="4"/>
      <c r="E734" s="48"/>
      <c r="F734" s="23"/>
      <c r="G734" s="48">
        <v>10000</v>
      </c>
    </row>
    <row r="735" spans="1:7" s="119" customFormat="1" ht="15.75" hidden="1" x14ac:dyDescent="0.25">
      <c r="A735" s="3"/>
      <c r="B735" s="14">
        <v>680</v>
      </c>
      <c r="C735" s="45" t="s">
        <v>849</v>
      </c>
      <c r="D735" s="4"/>
      <c r="E735" s="48"/>
      <c r="F735" s="23"/>
      <c r="G735" s="48">
        <v>5000</v>
      </c>
    </row>
    <row r="736" spans="1:7" s="119" customFormat="1" ht="15.75" hidden="1" x14ac:dyDescent="0.25">
      <c r="A736" s="3"/>
      <c r="B736" s="14">
        <v>681</v>
      </c>
      <c r="C736" s="45" t="s">
        <v>850</v>
      </c>
      <c r="D736" s="4"/>
      <c r="E736" s="48"/>
      <c r="F736" s="23"/>
      <c r="G736" s="48">
        <v>5000</v>
      </c>
    </row>
    <row r="737" spans="1:7" s="119" customFormat="1" ht="15.75" hidden="1" x14ac:dyDescent="0.25">
      <c r="A737" s="3"/>
      <c r="B737" s="14">
        <v>682</v>
      </c>
      <c r="C737" s="45" t="s">
        <v>851</v>
      </c>
      <c r="D737" s="4"/>
      <c r="E737" s="48"/>
      <c r="F737" s="23"/>
      <c r="G737" s="48">
        <v>5000</v>
      </c>
    </row>
    <row r="738" spans="1:7" s="119" customFormat="1" ht="15.75" hidden="1" x14ac:dyDescent="0.25">
      <c r="A738" s="3"/>
      <c r="B738" s="14">
        <v>683</v>
      </c>
      <c r="C738" s="45" t="s">
        <v>852</v>
      </c>
      <c r="D738" s="4"/>
      <c r="E738" s="48"/>
      <c r="F738" s="23"/>
      <c r="G738" s="48">
        <v>5000</v>
      </c>
    </row>
    <row r="739" spans="1:7" s="119" customFormat="1" ht="15.75" hidden="1" x14ac:dyDescent="0.25">
      <c r="A739" s="3"/>
      <c r="B739" s="14">
        <v>684</v>
      </c>
      <c r="C739" s="45" t="s">
        <v>853</v>
      </c>
      <c r="D739" s="4"/>
      <c r="E739" s="48"/>
      <c r="F739" s="23"/>
      <c r="G739" s="48">
        <v>10000</v>
      </c>
    </row>
    <row r="740" spans="1:7" s="119" customFormat="1" ht="15.75" hidden="1" x14ac:dyDescent="0.25">
      <c r="A740" s="3"/>
      <c r="B740" s="14">
        <v>685</v>
      </c>
      <c r="C740" s="45" t="s">
        <v>854</v>
      </c>
      <c r="D740" s="4"/>
      <c r="E740" s="48"/>
      <c r="F740" s="23"/>
      <c r="G740" s="48">
        <v>5000</v>
      </c>
    </row>
    <row r="741" spans="1:7" s="119" customFormat="1" ht="15.75" hidden="1" x14ac:dyDescent="0.25">
      <c r="A741" s="3"/>
      <c r="B741" s="14">
        <v>686</v>
      </c>
      <c r="C741" s="45" t="s">
        <v>855</v>
      </c>
      <c r="D741" s="4"/>
      <c r="E741" s="48"/>
      <c r="F741" s="23"/>
      <c r="G741" s="48">
        <v>5000</v>
      </c>
    </row>
    <row r="742" spans="1:7" s="119" customFormat="1" ht="15.75" hidden="1" x14ac:dyDescent="0.25">
      <c r="A742" s="3"/>
      <c r="B742" s="14">
        <v>687</v>
      </c>
      <c r="C742" s="45" t="s">
        <v>856</v>
      </c>
      <c r="D742" s="4"/>
      <c r="E742" s="48"/>
      <c r="F742" s="23"/>
      <c r="G742" s="48">
        <v>5000</v>
      </c>
    </row>
    <row r="743" spans="1:7" s="119" customFormat="1" ht="15.75" hidden="1" x14ac:dyDescent="0.25">
      <c r="A743" s="3"/>
      <c r="B743" s="14">
        <v>688</v>
      </c>
      <c r="C743" s="45" t="s">
        <v>857</v>
      </c>
      <c r="D743" s="4"/>
      <c r="E743" s="48"/>
      <c r="F743" s="23"/>
      <c r="G743" s="48">
        <v>10000</v>
      </c>
    </row>
    <row r="744" spans="1:7" s="119" customFormat="1" ht="15.75" hidden="1" x14ac:dyDescent="0.25">
      <c r="A744" s="3"/>
      <c r="B744" s="14">
        <v>689</v>
      </c>
      <c r="C744" s="45" t="s">
        <v>858</v>
      </c>
      <c r="D744" s="4"/>
      <c r="E744" s="48"/>
      <c r="F744" s="23"/>
      <c r="G744" s="48">
        <v>5000</v>
      </c>
    </row>
    <row r="745" spans="1:7" s="119" customFormat="1" ht="15.75" hidden="1" x14ac:dyDescent="0.25">
      <c r="A745" s="3"/>
      <c r="B745" s="14">
        <v>690</v>
      </c>
      <c r="C745" s="45" t="s">
        <v>859</v>
      </c>
      <c r="D745" s="4"/>
      <c r="E745" s="48"/>
      <c r="F745" s="23"/>
      <c r="G745" s="48">
        <v>10000</v>
      </c>
    </row>
    <row r="746" spans="1:7" s="119" customFormat="1" ht="15.75" hidden="1" x14ac:dyDescent="0.25">
      <c r="A746" s="3"/>
      <c r="B746" s="14">
        <v>691</v>
      </c>
      <c r="C746" s="45" t="s">
        <v>860</v>
      </c>
      <c r="D746" s="4"/>
      <c r="E746" s="48"/>
      <c r="F746" s="23"/>
      <c r="G746" s="48">
        <v>5000</v>
      </c>
    </row>
    <row r="747" spans="1:7" s="119" customFormat="1" ht="15.75" hidden="1" x14ac:dyDescent="0.25">
      <c r="A747" s="3"/>
      <c r="B747" s="14">
        <v>692</v>
      </c>
      <c r="C747" s="45" t="s">
        <v>861</v>
      </c>
      <c r="D747" s="4"/>
      <c r="E747" s="48"/>
      <c r="F747" s="23"/>
      <c r="G747" s="48">
        <v>5000</v>
      </c>
    </row>
    <row r="748" spans="1:7" s="119" customFormat="1" ht="15.75" hidden="1" x14ac:dyDescent="0.25">
      <c r="A748" s="3"/>
      <c r="B748" s="14">
        <v>693</v>
      </c>
      <c r="C748" s="45" t="s">
        <v>862</v>
      </c>
      <c r="D748" s="4"/>
      <c r="E748" s="48"/>
      <c r="F748" s="23"/>
      <c r="G748" s="48">
        <v>5000</v>
      </c>
    </row>
    <row r="749" spans="1:7" s="119" customFormat="1" ht="15.75" hidden="1" x14ac:dyDescent="0.25">
      <c r="A749" s="3"/>
      <c r="B749" s="14">
        <v>694</v>
      </c>
      <c r="C749" s="45" t="s">
        <v>863</v>
      </c>
      <c r="D749" s="4"/>
      <c r="E749" s="48"/>
      <c r="F749" s="23"/>
      <c r="G749" s="48">
        <v>10000</v>
      </c>
    </row>
    <row r="750" spans="1:7" s="119" customFormat="1" ht="15.75" hidden="1" x14ac:dyDescent="0.25">
      <c r="A750" s="3"/>
      <c r="B750" s="14">
        <v>695</v>
      </c>
      <c r="C750" s="45" t="s">
        <v>864</v>
      </c>
      <c r="D750" s="4"/>
      <c r="E750" s="48"/>
      <c r="F750" s="23"/>
      <c r="G750" s="48">
        <v>5000</v>
      </c>
    </row>
    <row r="751" spans="1:7" s="119" customFormat="1" ht="15.75" hidden="1" x14ac:dyDescent="0.25">
      <c r="A751" s="3"/>
      <c r="B751" s="14">
        <v>696</v>
      </c>
      <c r="C751" s="45" t="s">
        <v>865</v>
      </c>
      <c r="D751" s="4"/>
      <c r="E751" s="48"/>
      <c r="F751" s="23"/>
      <c r="G751" s="48">
        <v>10000</v>
      </c>
    </row>
    <row r="752" spans="1:7" s="119" customFormat="1" ht="15.75" hidden="1" x14ac:dyDescent="0.25">
      <c r="A752" s="3"/>
      <c r="B752" s="14">
        <v>697</v>
      </c>
      <c r="C752" s="45" t="s">
        <v>866</v>
      </c>
      <c r="D752" s="4"/>
      <c r="E752" s="48"/>
      <c r="F752" s="23"/>
      <c r="G752" s="48">
        <v>5000</v>
      </c>
    </row>
    <row r="753" spans="1:7" s="119" customFormat="1" ht="15.75" hidden="1" x14ac:dyDescent="0.25">
      <c r="A753" s="3"/>
      <c r="B753" s="14">
        <v>698</v>
      </c>
      <c r="C753" s="45" t="s">
        <v>867</v>
      </c>
      <c r="D753" s="4"/>
      <c r="E753" s="48"/>
      <c r="F753" s="23"/>
      <c r="G753" s="48">
        <v>5000</v>
      </c>
    </row>
    <row r="754" spans="1:7" s="119" customFormat="1" ht="15.75" hidden="1" x14ac:dyDescent="0.25">
      <c r="A754" s="3"/>
      <c r="B754" s="14">
        <v>699</v>
      </c>
      <c r="C754" s="45" t="s">
        <v>868</v>
      </c>
      <c r="D754" s="4"/>
      <c r="E754" s="48"/>
      <c r="F754" s="23"/>
      <c r="G754" s="48">
        <v>10000</v>
      </c>
    </row>
    <row r="755" spans="1:7" s="119" customFormat="1" ht="15.75" hidden="1" x14ac:dyDescent="0.25">
      <c r="A755" s="3"/>
      <c r="B755" s="14">
        <v>700</v>
      </c>
      <c r="C755" s="45" t="s">
        <v>869</v>
      </c>
      <c r="D755" s="4"/>
      <c r="E755" s="48"/>
      <c r="F755" s="23"/>
      <c r="G755" s="48">
        <v>10000</v>
      </c>
    </row>
    <row r="756" spans="1:7" s="119" customFormat="1" ht="15.75" hidden="1" x14ac:dyDescent="0.25">
      <c r="A756" s="3"/>
      <c r="B756" s="14">
        <v>701</v>
      </c>
      <c r="C756" s="45" t="s">
        <v>870</v>
      </c>
      <c r="D756" s="4"/>
      <c r="E756" s="48"/>
      <c r="F756" s="23"/>
      <c r="G756" s="48">
        <v>5000</v>
      </c>
    </row>
    <row r="757" spans="1:7" s="119" customFormat="1" ht="15.75" hidden="1" x14ac:dyDescent="0.25">
      <c r="A757" s="3"/>
      <c r="B757" s="14">
        <v>702</v>
      </c>
      <c r="C757" s="45" t="s">
        <v>871</v>
      </c>
      <c r="D757" s="4"/>
      <c r="E757" s="48"/>
      <c r="F757" s="23"/>
      <c r="G757" s="48">
        <v>5000</v>
      </c>
    </row>
    <row r="758" spans="1:7" s="119" customFormat="1" ht="15.75" hidden="1" x14ac:dyDescent="0.25">
      <c r="A758" s="3"/>
      <c r="B758" s="14">
        <v>703</v>
      </c>
      <c r="C758" s="45" t="s">
        <v>872</v>
      </c>
      <c r="D758" s="4"/>
      <c r="E758" s="48"/>
      <c r="F758" s="23"/>
      <c r="G758" s="48">
        <v>5000</v>
      </c>
    </row>
    <row r="759" spans="1:7" s="119" customFormat="1" ht="15.75" hidden="1" x14ac:dyDescent="0.25">
      <c r="A759" s="3"/>
      <c r="B759" s="14">
        <v>704</v>
      </c>
      <c r="C759" s="49" t="s">
        <v>873</v>
      </c>
      <c r="D759" s="4"/>
      <c r="E759" s="48"/>
      <c r="F759" s="23"/>
      <c r="G759" s="48">
        <v>5000</v>
      </c>
    </row>
    <row r="760" spans="1:7" s="119" customFormat="1" ht="15.75" hidden="1" x14ac:dyDescent="0.25">
      <c r="A760" s="3"/>
      <c r="B760" s="14">
        <v>705</v>
      </c>
      <c r="C760" s="45" t="s">
        <v>874</v>
      </c>
      <c r="D760" s="4"/>
      <c r="E760" s="48"/>
      <c r="F760" s="23"/>
      <c r="G760" s="48">
        <v>5000</v>
      </c>
    </row>
    <row r="761" spans="1:7" s="119" customFormat="1" ht="15.75" hidden="1" x14ac:dyDescent="0.25">
      <c r="A761" s="3"/>
      <c r="B761" s="14">
        <v>706</v>
      </c>
      <c r="C761" s="45" t="s">
        <v>875</v>
      </c>
      <c r="D761" s="4"/>
      <c r="E761" s="48"/>
      <c r="F761" s="23"/>
      <c r="G761" s="48">
        <v>5000</v>
      </c>
    </row>
    <row r="762" spans="1:7" s="119" customFormat="1" ht="15.75" hidden="1" x14ac:dyDescent="0.25">
      <c r="A762" s="3"/>
      <c r="B762" s="14">
        <v>707</v>
      </c>
      <c r="C762" s="45" t="s">
        <v>876</v>
      </c>
      <c r="D762" s="4"/>
      <c r="E762" s="48"/>
      <c r="F762" s="23"/>
      <c r="G762" s="48">
        <v>5000</v>
      </c>
    </row>
    <row r="763" spans="1:7" s="119" customFormat="1" ht="15.75" hidden="1" x14ac:dyDescent="0.25">
      <c r="A763" s="3"/>
      <c r="B763" s="14">
        <v>708</v>
      </c>
      <c r="C763" s="45" t="s">
        <v>877</v>
      </c>
      <c r="D763" s="4"/>
      <c r="E763" s="48"/>
      <c r="F763" s="23"/>
      <c r="G763" s="48">
        <v>5000</v>
      </c>
    </row>
    <row r="764" spans="1:7" s="119" customFormat="1" ht="15.75" hidden="1" x14ac:dyDescent="0.25">
      <c r="A764" s="3"/>
      <c r="B764" s="14">
        <v>709</v>
      </c>
      <c r="C764" s="47" t="s">
        <v>878</v>
      </c>
      <c r="D764" s="4"/>
      <c r="E764" s="46"/>
      <c r="F764" s="23"/>
      <c r="G764" s="46">
        <v>5000</v>
      </c>
    </row>
    <row r="765" spans="1:7" s="119" customFormat="1" ht="15.75" hidden="1" x14ac:dyDescent="0.25">
      <c r="A765" s="3"/>
      <c r="B765" s="14">
        <v>710</v>
      </c>
      <c r="C765" s="47" t="s">
        <v>879</v>
      </c>
      <c r="D765" s="4"/>
      <c r="E765" s="46"/>
      <c r="F765" s="23"/>
      <c r="G765" s="46">
        <v>5000</v>
      </c>
    </row>
    <row r="766" spans="1:7" s="119" customFormat="1" ht="15.75" hidden="1" x14ac:dyDescent="0.25">
      <c r="A766" s="3"/>
      <c r="B766" s="14">
        <v>711</v>
      </c>
      <c r="C766" s="47" t="s">
        <v>880</v>
      </c>
      <c r="D766" s="4"/>
      <c r="E766" s="46"/>
      <c r="F766" s="23"/>
      <c r="G766" s="46">
        <v>5000</v>
      </c>
    </row>
    <row r="767" spans="1:7" s="119" customFormat="1" ht="15.75" hidden="1" x14ac:dyDescent="0.25">
      <c r="A767" s="3"/>
      <c r="B767" s="14">
        <v>712</v>
      </c>
      <c r="C767" s="47" t="s">
        <v>881</v>
      </c>
      <c r="D767" s="4"/>
      <c r="E767" s="46"/>
      <c r="F767" s="23"/>
      <c r="G767" s="46">
        <v>5000</v>
      </c>
    </row>
    <row r="768" spans="1:7" s="119" customFormat="1" ht="15.75" hidden="1" x14ac:dyDescent="0.25">
      <c r="A768" s="3"/>
      <c r="B768" s="14">
        <v>713</v>
      </c>
      <c r="C768" s="47" t="s">
        <v>882</v>
      </c>
      <c r="D768" s="4"/>
      <c r="E768" s="46"/>
      <c r="F768" s="23"/>
      <c r="G768" s="46">
        <v>10000</v>
      </c>
    </row>
    <row r="769" spans="1:7" s="119" customFormat="1" ht="15.75" hidden="1" x14ac:dyDescent="0.25">
      <c r="A769" s="3"/>
      <c r="B769" s="14">
        <v>714</v>
      </c>
      <c r="C769" s="47" t="s">
        <v>883</v>
      </c>
      <c r="D769" s="4"/>
      <c r="E769" s="46"/>
      <c r="F769" s="23"/>
      <c r="G769" s="46">
        <v>5000</v>
      </c>
    </row>
    <row r="770" spans="1:7" s="119" customFormat="1" ht="15.75" hidden="1" x14ac:dyDescent="0.25">
      <c r="A770" s="3"/>
      <c r="B770" s="14">
        <v>715</v>
      </c>
      <c r="C770" s="47" t="s">
        <v>884</v>
      </c>
      <c r="D770" s="4"/>
      <c r="E770" s="46"/>
      <c r="F770" s="23"/>
      <c r="G770" s="46">
        <v>5000</v>
      </c>
    </row>
    <row r="771" spans="1:7" s="119" customFormat="1" ht="15.75" hidden="1" x14ac:dyDescent="0.25">
      <c r="A771" s="3"/>
      <c r="B771" s="14">
        <v>716</v>
      </c>
      <c r="C771" s="47" t="s">
        <v>885</v>
      </c>
      <c r="D771" s="4"/>
      <c r="E771" s="46"/>
      <c r="F771" s="23"/>
      <c r="G771" s="46">
        <v>5000</v>
      </c>
    </row>
    <row r="772" spans="1:7" s="119" customFormat="1" ht="15.75" hidden="1" x14ac:dyDescent="0.25">
      <c r="A772" s="3"/>
      <c r="B772" s="14">
        <v>717</v>
      </c>
      <c r="C772" s="47" t="s">
        <v>886</v>
      </c>
      <c r="D772" s="4"/>
      <c r="E772" s="46"/>
      <c r="F772" s="23"/>
      <c r="G772" s="46">
        <v>5000</v>
      </c>
    </row>
    <row r="773" spans="1:7" s="119" customFormat="1" ht="15.75" hidden="1" x14ac:dyDescent="0.25">
      <c r="A773" s="3"/>
      <c r="B773" s="14">
        <v>718</v>
      </c>
      <c r="C773" s="47" t="s">
        <v>887</v>
      </c>
      <c r="D773" s="4"/>
      <c r="E773" s="46"/>
      <c r="F773" s="23"/>
      <c r="G773" s="46">
        <v>5000</v>
      </c>
    </row>
    <row r="774" spans="1:7" s="119" customFormat="1" ht="15.75" hidden="1" x14ac:dyDescent="0.25">
      <c r="A774" s="3"/>
      <c r="B774" s="14">
        <v>719</v>
      </c>
      <c r="C774" s="47" t="s">
        <v>888</v>
      </c>
      <c r="D774" s="4"/>
      <c r="E774" s="46"/>
      <c r="F774" s="23"/>
      <c r="G774" s="46">
        <v>5000</v>
      </c>
    </row>
    <row r="775" spans="1:7" s="119" customFormat="1" ht="15.75" hidden="1" x14ac:dyDescent="0.25">
      <c r="A775" s="3"/>
      <c r="B775" s="14">
        <v>720</v>
      </c>
      <c r="C775" s="47" t="s">
        <v>889</v>
      </c>
      <c r="D775" s="4"/>
      <c r="E775" s="46"/>
      <c r="F775" s="25"/>
      <c r="G775" s="46">
        <v>5000</v>
      </c>
    </row>
    <row r="776" spans="1:7" s="119" customFormat="1" ht="15.75" hidden="1" x14ac:dyDescent="0.25">
      <c r="A776" s="3"/>
      <c r="B776" s="14">
        <v>721</v>
      </c>
      <c r="C776" s="47" t="s">
        <v>890</v>
      </c>
      <c r="D776" s="4"/>
      <c r="E776" s="46"/>
      <c r="F776" s="25"/>
      <c r="G776" s="46">
        <v>10000</v>
      </c>
    </row>
    <row r="777" spans="1:7" s="119" customFormat="1" ht="15.75" hidden="1" x14ac:dyDescent="0.25">
      <c r="A777" s="3"/>
      <c r="B777" s="14">
        <v>722</v>
      </c>
      <c r="C777" s="47" t="s">
        <v>891</v>
      </c>
      <c r="D777" s="4"/>
      <c r="E777" s="46"/>
      <c r="F777" s="25"/>
      <c r="G777" s="46">
        <v>10000</v>
      </c>
    </row>
    <row r="778" spans="1:7" s="119" customFormat="1" ht="15.75" hidden="1" x14ac:dyDescent="0.25">
      <c r="A778" s="3"/>
      <c r="B778" s="14">
        <v>723</v>
      </c>
      <c r="C778" s="47" t="s">
        <v>892</v>
      </c>
      <c r="D778" s="4"/>
      <c r="E778" s="46"/>
      <c r="F778" s="25"/>
      <c r="G778" s="46">
        <v>5000</v>
      </c>
    </row>
    <row r="779" spans="1:7" s="119" customFormat="1" ht="15.75" hidden="1" x14ac:dyDescent="0.25">
      <c r="A779" s="3"/>
      <c r="B779" s="14">
        <v>724</v>
      </c>
      <c r="C779" s="47" t="s">
        <v>893</v>
      </c>
      <c r="D779" s="4"/>
      <c r="E779" s="46"/>
      <c r="F779" s="25"/>
      <c r="G779" s="46">
        <v>10000</v>
      </c>
    </row>
    <row r="780" spans="1:7" s="119" customFormat="1" ht="15.75" hidden="1" x14ac:dyDescent="0.25">
      <c r="A780" s="3"/>
      <c r="B780" s="14">
        <v>725</v>
      </c>
      <c r="C780" s="47" t="s">
        <v>894</v>
      </c>
      <c r="D780" s="4"/>
      <c r="E780" s="46"/>
      <c r="F780" s="25"/>
      <c r="G780" s="46">
        <v>5000</v>
      </c>
    </row>
    <row r="781" spans="1:7" s="119" customFormat="1" ht="15.75" hidden="1" x14ac:dyDescent="0.25">
      <c r="A781" s="3"/>
      <c r="B781" s="14">
        <v>726</v>
      </c>
      <c r="C781" s="47" t="s">
        <v>895</v>
      </c>
      <c r="D781" s="4"/>
      <c r="E781" s="46"/>
      <c r="F781" s="25"/>
      <c r="G781" s="46">
        <v>5000</v>
      </c>
    </row>
    <row r="782" spans="1:7" s="119" customFormat="1" ht="15.75" hidden="1" x14ac:dyDescent="0.25">
      <c r="A782" s="3"/>
      <c r="B782" s="14">
        <v>727</v>
      </c>
      <c r="C782" s="47" t="s">
        <v>896</v>
      </c>
      <c r="D782" s="4"/>
      <c r="E782" s="46"/>
      <c r="F782" s="25"/>
      <c r="G782" s="46">
        <v>10000</v>
      </c>
    </row>
    <row r="783" spans="1:7" s="119" customFormat="1" ht="15.75" hidden="1" x14ac:dyDescent="0.25">
      <c r="A783" s="3"/>
      <c r="B783" s="14">
        <v>728</v>
      </c>
      <c r="C783" s="47" t="s">
        <v>897</v>
      </c>
      <c r="D783" s="4"/>
      <c r="E783" s="46"/>
      <c r="F783" s="25"/>
      <c r="G783" s="46">
        <v>10000</v>
      </c>
    </row>
    <row r="784" spans="1:7" s="119" customFormat="1" ht="15.75" hidden="1" x14ac:dyDescent="0.25">
      <c r="A784" s="3"/>
      <c r="B784" s="14">
        <v>729</v>
      </c>
      <c r="C784" s="47" t="s">
        <v>898</v>
      </c>
      <c r="D784" s="4"/>
      <c r="E784" s="46"/>
      <c r="F784" s="25"/>
      <c r="G784" s="46">
        <v>10000</v>
      </c>
    </row>
    <row r="785" spans="1:7" s="119" customFormat="1" ht="15.75" hidden="1" x14ac:dyDescent="0.25">
      <c r="A785" s="3"/>
      <c r="B785" s="14">
        <v>730</v>
      </c>
      <c r="C785" s="47" t="s">
        <v>899</v>
      </c>
      <c r="D785" s="4"/>
      <c r="E785" s="46"/>
      <c r="F785" s="25"/>
      <c r="G785" s="46">
        <v>10000</v>
      </c>
    </row>
    <row r="786" spans="1:7" s="119" customFormat="1" ht="15.75" hidden="1" x14ac:dyDescent="0.25">
      <c r="A786" s="3"/>
      <c r="B786" s="14">
        <v>731</v>
      </c>
      <c r="C786" s="47" t="s">
        <v>900</v>
      </c>
      <c r="D786" s="4"/>
      <c r="E786" s="46"/>
      <c r="F786" s="25"/>
      <c r="G786" s="46">
        <v>10000</v>
      </c>
    </row>
    <row r="787" spans="1:7" s="119" customFormat="1" ht="15.75" hidden="1" x14ac:dyDescent="0.25">
      <c r="A787" s="3"/>
      <c r="B787" s="14">
        <v>732</v>
      </c>
      <c r="C787" s="47" t="s">
        <v>901</v>
      </c>
      <c r="D787" s="4"/>
      <c r="E787" s="46"/>
      <c r="F787" s="25"/>
      <c r="G787" s="46">
        <v>10000</v>
      </c>
    </row>
    <row r="788" spans="1:7" s="119" customFormat="1" ht="15.75" hidden="1" x14ac:dyDescent="0.25">
      <c r="A788" s="3"/>
      <c r="B788" s="14">
        <v>733</v>
      </c>
      <c r="C788" s="47" t="s">
        <v>902</v>
      </c>
      <c r="D788" s="4"/>
      <c r="E788" s="46"/>
      <c r="F788" s="25"/>
      <c r="G788" s="46">
        <v>10000</v>
      </c>
    </row>
    <row r="789" spans="1:7" s="119" customFormat="1" ht="15.75" hidden="1" x14ac:dyDescent="0.25">
      <c r="A789" s="3"/>
      <c r="B789" s="14">
        <v>734</v>
      </c>
      <c r="C789" s="47" t="s">
        <v>903</v>
      </c>
      <c r="D789" s="4"/>
      <c r="E789" s="46"/>
      <c r="F789" s="25"/>
      <c r="G789" s="46">
        <v>10000</v>
      </c>
    </row>
    <row r="790" spans="1:7" s="119" customFormat="1" ht="15.75" hidden="1" x14ac:dyDescent="0.25">
      <c r="A790" s="3"/>
      <c r="B790" s="14">
        <v>735</v>
      </c>
      <c r="C790" s="47" t="s">
        <v>904</v>
      </c>
      <c r="D790" s="4"/>
      <c r="E790" s="46"/>
      <c r="F790" s="25"/>
      <c r="G790" s="46">
        <v>10000</v>
      </c>
    </row>
    <row r="791" spans="1:7" s="119" customFormat="1" ht="15.75" hidden="1" x14ac:dyDescent="0.25">
      <c r="A791" s="3"/>
      <c r="B791" s="14">
        <v>736</v>
      </c>
      <c r="C791" s="47" t="s">
        <v>905</v>
      </c>
      <c r="D791" s="4"/>
      <c r="E791" s="46"/>
      <c r="F791" s="25"/>
      <c r="G791" s="46">
        <v>10000</v>
      </c>
    </row>
    <row r="792" spans="1:7" s="119" customFormat="1" ht="15.75" hidden="1" x14ac:dyDescent="0.25">
      <c r="A792" s="3"/>
      <c r="B792" s="14">
        <v>737</v>
      </c>
      <c r="C792" s="47" t="s">
        <v>906</v>
      </c>
      <c r="D792" s="4"/>
      <c r="E792" s="46"/>
      <c r="F792" s="25"/>
      <c r="G792" s="46">
        <v>10000</v>
      </c>
    </row>
    <row r="793" spans="1:7" s="119" customFormat="1" ht="15.75" hidden="1" x14ac:dyDescent="0.25">
      <c r="A793" s="3"/>
      <c r="B793" s="14">
        <v>738</v>
      </c>
      <c r="C793" s="47" t="s">
        <v>907</v>
      </c>
      <c r="D793" s="4"/>
      <c r="E793" s="46"/>
      <c r="F793" s="25"/>
      <c r="G793" s="46">
        <v>10000</v>
      </c>
    </row>
    <row r="794" spans="1:7" s="119" customFormat="1" ht="15.75" hidden="1" x14ac:dyDescent="0.25">
      <c r="A794" s="3"/>
      <c r="B794" s="14">
        <v>739</v>
      </c>
      <c r="C794" s="47" t="s">
        <v>908</v>
      </c>
      <c r="D794" s="4"/>
      <c r="E794" s="48"/>
      <c r="F794" s="25"/>
      <c r="G794" s="48">
        <v>5000</v>
      </c>
    </row>
    <row r="795" spans="1:7" s="119" customFormat="1" ht="15.75" hidden="1" x14ac:dyDescent="0.25">
      <c r="A795" s="3"/>
      <c r="B795" s="14">
        <v>740</v>
      </c>
      <c r="C795" s="47" t="s">
        <v>909</v>
      </c>
      <c r="D795" s="4"/>
      <c r="E795" s="46"/>
      <c r="F795" s="25"/>
      <c r="G795" s="46">
        <v>5000</v>
      </c>
    </row>
    <row r="796" spans="1:7" s="119" customFormat="1" ht="15.75" hidden="1" x14ac:dyDescent="0.25">
      <c r="A796" s="3"/>
      <c r="B796" s="14">
        <v>741</v>
      </c>
      <c r="C796" s="47" t="s">
        <v>910</v>
      </c>
      <c r="D796" s="4"/>
      <c r="E796" s="46"/>
      <c r="F796" s="25"/>
      <c r="G796" s="46">
        <v>5000</v>
      </c>
    </row>
    <row r="797" spans="1:7" s="119" customFormat="1" ht="15.75" hidden="1" x14ac:dyDescent="0.25">
      <c r="A797" s="3"/>
      <c r="B797" s="14">
        <v>742</v>
      </c>
      <c r="C797" s="47" t="s">
        <v>911</v>
      </c>
      <c r="D797" s="4"/>
      <c r="E797" s="46"/>
      <c r="F797" s="25"/>
      <c r="G797" s="46">
        <v>5000</v>
      </c>
    </row>
    <row r="798" spans="1:7" s="119" customFormat="1" ht="15.75" hidden="1" x14ac:dyDescent="0.25">
      <c r="A798" s="3"/>
      <c r="B798" s="14">
        <v>743</v>
      </c>
      <c r="C798" s="47" t="s">
        <v>912</v>
      </c>
      <c r="D798" s="4"/>
      <c r="E798" s="46"/>
      <c r="F798" s="25"/>
      <c r="G798" s="46">
        <v>10000</v>
      </c>
    </row>
    <row r="799" spans="1:7" s="119" customFormat="1" ht="15.75" hidden="1" x14ac:dyDescent="0.25">
      <c r="A799" s="3"/>
      <c r="B799" s="14">
        <v>744</v>
      </c>
      <c r="C799" s="47" t="s">
        <v>913</v>
      </c>
      <c r="D799" s="4"/>
      <c r="E799" s="46"/>
      <c r="F799" s="25"/>
      <c r="G799" s="46">
        <v>5000</v>
      </c>
    </row>
    <row r="800" spans="1:7" s="119" customFormat="1" ht="15.75" hidden="1" x14ac:dyDescent="0.25">
      <c r="A800" s="3"/>
      <c r="B800" s="14">
        <v>745</v>
      </c>
      <c r="C800" s="47" t="s">
        <v>914</v>
      </c>
      <c r="D800" s="4"/>
      <c r="E800" s="46"/>
      <c r="F800" s="25"/>
      <c r="G800" s="46">
        <v>10000</v>
      </c>
    </row>
    <row r="801" spans="1:10" s="119" customFormat="1" ht="15.75" hidden="1" x14ac:dyDescent="0.25">
      <c r="A801" s="3"/>
      <c r="B801" s="14">
        <v>746</v>
      </c>
      <c r="C801" s="47" t="s">
        <v>915</v>
      </c>
      <c r="D801" s="4"/>
      <c r="E801" s="46"/>
      <c r="F801" s="25"/>
      <c r="G801" s="46">
        <v>5000</v>
      </c>
    </row>
    <row r="802" spans="1:10" s="119" customFormat="1" ht="15.75" hidden="1" x14ac:dyDescent="0.25">
      <c r="A802" s="3"/>
      <c r="B802" s="14">
        <v>747</v>
      </c>
      <c r="C802" s="47" t="s">
        <v>916</v>
      </c>
      <c r="D802" s="4"/>
      <c r="E802" s="46"/>
      <c r="F802" s="25"/>
      <c r="G802" s="46">
        <v>10000</v>
      </c>
    </row>
    <row r="803" spans="1:10" s="119" customFormat="1" ht="15.75" hidden="1" x14ac:dyDescent="0.25">
      <c r="A803" s="3"/>
      <c r="B803" s="14">
        <v>748</v>
      </c>
      <c r="C803" s="47" t="s">
        <v>917</v>
      </c>
      <c r="D803" s="4"/>
      <c r="E803" s="46"/>
      <c r="F803" s="25"/>
      <c r="G803" s="46">
        <v>10000</v>
      </c>
    </row>
    <row r="804" spans="1:10" s="119" customFormat="1" ht="15.75" hidden="1" x14ac:dyDescent="0.25">
      <c r="A804" s="3"/>
      <c r="B804" s="14">
        <v>749</v>
      </c>
      <c r="C804" s="47" t="s">
        <v>918</v>
      </c>
      <c r="D804" s="4"/>
      <c r="E804" s="46"/>
      <c r="F804" s="25"/>
      <c r="G804" s="46">
        <v>10000</v>
      </c>
    </row>
    <row r="805" spans="1:10" s="119" customFormat="1" ht="15.75" hidden="1" x14ac:dyDescent="0.25">
      <c r="A805" s="3"/>
      <c r="B805" s="14">
        <v>750</v>
      </c>
      <c r="C805" s="47" t="s">
        <v>919</v>
      </c>
      <c r="D805" s="4"/>
      <c r="E805" s="46"/>
      <c r="F805" s="25"/>
      <c r="G805" s="46">
        <v>5000</v>
      </c>
    </row>
    <row r="806" spans="1:10" s="119" customFormat="1" ht="15.75" hidden="1" x14ac:dyDescent="0.25">
      <c r="A806" s="3"/>
      <c r="B806" s="14">
        <v>751</v>
      </c>
      <c r="C806" s="47" t="s">
        <v>920</v>
      </c>
      <c r="D806" s="4"/>
      <c r="E806" s="46"/>
      <c r="F806" s="25"/>
      <c r="G806" s="46">
        <v>10000</v>
      </c>
    </row>
    <row r="807" spans="1:10" s="119" customFormat="1" ht="15.75" x14ac:dyDescent="0.25">
      <c r="A807" s="3"/>
      <c r="B807" s="14">
        <v>752</v>
      </c>
      <c r="C807" s="47" t="s">
        <v>921</v>
      </c>
      <c r="D807" s="4"/>
      <c r="E807" s="46"/>
      <c r="F807" s="25"/>
      <c r="G807" s="46">
        <f>10000+1894995.26</f>
        <v>1904995.26</v>
      </c>
    </row>
    <row r="808" spans="1:10" s="119" customFormat="1" ht="16.5" thickBot="1" x14ac:dyDescent="0.3">
      <c r="A808" s="3"/>
      <c r="B808" s="5"/>
      <c r="C808" s="4"/>
      <c r="D808" s="50" t="s">
        <v>922</v>
      </c>
      <c r="E808" s="203">
        <v>10652415.74</v>
      </c>
      <c r="F808" s="39"/>
      <c r="G808" s="203">
        <v>8039987.8399999999</v>
      </c>
    </row>
    <row r="809" spans="1:10" s="119" customFormat="1" ht="15.75" x14ac:dyDescent="0.25">
      <c r="A809" s="3"/>
      <c r="B809" s="5"/>
      <c r="C809" s="4"/>
      <c r="D809" s="50"/>
      <c r="E809" s="28"/>
      <c r="F809" s="39"/>
      <c r="G809" s="28"/>
    </row>
    <row r="810" spans="1:10" ht="16.5" x14ac:dyDescent="0.25">
      <c r="A810" s="3"/>
      <c r="B810" s="383" t="s">
        <v>127</v>
      </c>
      <c r="C810" s="383"/>
      <c r="D810" s="383"/>
      <c r="E810" s="3"/>
      <c r="F810" s="3"/>
      <c r="G810" s="3"/>
      <c r="J810" s="119"/>
    </row>
    <row r="811" spans="1:10" ht="16.5" x14ac:dyDescent="0.25">
      <c r="A811" s="3"/>
      <c r="B811" s="384" t="s">
        <v>1154</v>
      </c>
      <c r="C811" s="385"/>
      <c r="D811" s="386"/>
      <c r="E811" s="387" t="s">
        <v>1205</v>
      </c>
      <c r="F811" s="388"/>
      <c r="G811" s="389"/>
    </row>
    <row r="812" spans="1:10" s="92" customFormat="1" ht="16.5" x14ac:dyDescent="0.25">
      <c r="A812" s="96"/>
      <c r="B812" s="94"/>
      <c r="C812" s="94"/>
      <c r="D812" s="94"/>
      <c r="E812" s="122"/>
      <c r="F812" s="122"/>
      <c r="G812" s="122"/>
      <c r="J812"/>
    </row>
    <row r="813" spans="1:10" ht="15.75" x14ac:dyDescent="0.25">
      <c r="A813" s="96"/>
      <c r="B813" s="2">
        <v>1</v>
      </c>
      <c r="C813" s="3" t="s">
        <v>1155</v>
      </c>
      <c r="D813" s="3"/>
      <c r="E813" s="90">
        <v>147989470.88999999</v>
      </c>
      <c r="F813" s="3"/>
      <c r="G813" s="90">
        <v>164869718.53999999</v>
      </c>
      <c r="J813" s="92"/>
    </row>
    <row r="814" spans="1:10" ht="15.75" x14ac:dyDescent="0.25">
      <c r="A814" s="96"/>
      <c r="B814" s="2">
        <v>2</v>
      </c>
      <c r="C814" s="3" t="s">
        <v>71</v>
      </c>
      <c r="D814" s="3"/>
      <c r="E814" s="90">
        <f>33601553+7229383</f>
        <v>40830936</v>
      </c>
      <c r="F814" s="12"/>
      <c r="G814" s="90">
        <v>18806267</v>
      </c>
    </row>
    <row r="815" spans="1:10" ht="15.75" x14ac:dyDescent="0.25">
      <c r="A815" s="96"/>
      <c r="B815" s="3"/>
      <c r="C815" s="3"/>
      <c r="D815" s="3"/>
      <c r="E815" s="17">
        <f>SUM(E813:E814)</f>
        <v>188820406.88999999</v>
      </c>
      <c r="F815" s="3"/>
      <c r="G815" s="17">
        <f>SUM(G813:G814)</f>
        <v>183675985.53999999</v>
      </c>
      <c r="J815" s="221"/>
    </row>
    <row r="816" spans="1:10" s="119" customFormat="1" ht="15.75" x14ac:dyDescent="0.25">
      <c r="A816" s="96"/>
      <c r="B816" s="3"/>
      <c r="C816" s="3"/>
      <c r="D816" s="3"/>
      <c r="E816" s="17"/>
      <c r="F816" s="3"/>
      <c r="G816" s="17"/>
      <c r="J816"/>
    </row>
    <row r="817" spans="1:10" ht="15.75" x14ac:dyDescent="0.25">
      <c r="A817" s="96"/>
      <c r="B817" s="398" t="s">
        <v>923</v>
      </c>
      <c r="C817" s="399"/>
      <c r="D817" s="400"/>
      <c r="E817" s="364" t="s">
        <v>924</v>
      </c>
      <c r="F817" s="372"/>
      <c r="G817" s="373"/>
      <c r="J817" s="119"/>
    </row>
    <row r="818" spans="1:10" s="119" customFormat="1" ht="15.75" x14ac:dyDescent="0.25">
      <c r="A818" s="96"/>
      <c r="B818" s="14">
        <v>1</v>
      </c>
      <c r="C818" s="52" t="s">
        <v>925</v>
      </c>
      <c r="D818" s="3"/>
      <c r="E818" s="12"/>
      <c r="F818" s="39"/>
      <c r="G818" s="12">
        <v>2425500</v>
      </c>
      <c r="J818"/>
    </row>
    <row r="819" spans="1:10" s="119" customFormat="1" ht="15.75" hidden="1" x14ac:dyDescent="0.25">
      <c r="A819" s="96"/>
      <c r="B819" s="14">
        <v>2</v>
      </c>
      <c r="C819" s="52" t="s">
        <v>926</v>
      </c>
      <c r="D819" s="3"/>
      <c r="E819" s="12"/>
      <c r="F819" s="39"/>
      <c r="G819" s="12">
        <v>0</v>
      </c>
    </row>
    <row r="820" spans="1:10" s="119" customFormat="1" ht="15.75" hidden="1" x14ac:dyDescent="0.25">
      <c r="A820" s="96"/>
      <c r="B820" s="14">
        <v>3</v>
      </c>
      <c r="C820" s="52" t="s">
        <v>927</v>
      </c>
      <c r="D820" s="3"/>
      <c r="E820" s="12"/>
      <c r="F820" s="39"/>
      <c r="G820" s="12">
        <v>4963198</v>
      </c>
    </row>
    <row r="821" spans="1:10" s="119" customFormat="1" ht="15.75" hidden="1" x14ac:dyDescent="0.25">
      <c r="A821" s="96"/>
      <c r="B821" s="14">
        <v>4</v>
      </c>
      <c r="C821" s="52" t="s">
        <v>928</v>
      </c>
      <c r="D821" s="16"/>
      <c r="E821" s="12"/>
      <c r="F821" s="39"/>
      <c r="G821" s="12">
        <v>5849684</v>
      </c>
    </row>
    <row r="822" spans="1:10" s="119" customFormat="1" ht="15.75" hidden="1" x14ac:dyDescent="0.25">
      <c r="A822" s="96"/>
      <c r="B822" s="14">
        <v>5</v>
      </c>
      <c r="C822" s="52" t="s">
        <v>929</v>
      </c>
      <c r="D822" s="3"/>
      <c r="E822" s="12"/>
      <c r="F822" s="39"/>
      <c r="G822" s="12">
        <v>0</v>
      </c>
    </row>
    <row r="823" spans="1:10" s="119" customFormat="1" ht="15.75" hidden="1" x14ac:dyDescent="0.25">
      <c r="A823" s="96"/>
      <c r="B823" s="14">
        <v>6</v>
      </c>
      <c r="C823" s="52" t="s">
        <v>930</v>
      </c>
      <c r="D823" s="16"/>
      <c r="E823" s="12"/>
      <c r="F823" s="39"/>
      <c r="G823" s="12">
        <v>192951</v>
      </c>
    </row>
    <row r="824" spans="1:10" s="119" customFormat="1" ht="15.75" hidden="1" x14ac:dyDescent="0.25">
      <c r="A824" s="96"/>
      <c r="B824" s="14">
        <v>7</v>
      </c>
      <c r="C824" s="52" t="s">
        <v>931</v>
      </c>
      <c r="D824" s="3"/>
      <c r="E824" s="12"/>
      <c r="F824" s="39"/>
      <c r="G824" s="12">
        <v>607781</v>
      </c>
    </row>
    <row r="825" spans="1:10" s="119" customFormat="1" ht="15.75" hidden="1" x14ac:dyDescent="0.25">
      <c r="A825" s="96"/>
      <c r="B825" s="14">
        <v>8</v>
      </c>
      <c r="C825" s="52" t="s">
        <v>932</v>
      </c>
      <c r="D825" s="16"/>
      <c r="E825" s="12"/>
      <c r="F825" s="39"/>
      <c r="G825" s="12">
        <v>0</v>
      </c>
    </row>
    <row r="826" spans="1:10" s="119" customFormat="1" ht="15.75" hidden="1" x14ac:dyDescent="0.25">
      <c r="A826" s="96"/>
      <c r="B826" s="14">
        <v>9</v>
      </c>
      <c r="C826" s="52" t="s">
        <v>933</v>
      </c>
      <c r="D826" s="16"/>
      <c r="E826" s="12"/>
      <c r="F826" s="39"/>
      <c r="G826" s="12">
        <v>0</v>
      </c>
    </row>
    <row r="827" spans="1:10" s="119" customFormat="1" ht="15.75" hidden="1" x14ac:dyDescent="0.25">
      <c r="A827" s="96"/>
      <c r="B827" s="14">
        <v>10</v>
      </c>
      <c r="C827" s="52" t="s">
        <v>934</v>
      </c>
      <c r="D827" s="3"/>
      <c r="E827" s="12"/>
      <c r="F827" s="39"/>
      <c r="G827" s="12">
        <v>0</v>
      </c>
    </row>
    <row r="828" spans="1:10" s="119" customFormat="1" ht="15.75" hidden="1" x14ac:dyDescent="0.25">
      <c r="A828" s="96"/>
      <c r="B828" s="14">
        <v>11</v>
      </c>
      <c r="C828" s="52" t="s">
        <v>935</v>
      </c>
      <c r="D828" s="16"/>
      <c r="E828" s="12"/>
      <c r="F828" s="39"/>
      <c r="G828" s="12">
        <v>0</v>
      </c>
    </row>
    <row r="829" spans="1:10" s="119" customFormat="1" ht="15.75" hidden="1" x14ac:dyDescent="0.25">
      <c r="A829" s="96"/>
      <c r="B829" s="14">
        <v>12</v>
      </c>
      <c r="C829" s="52" t="s">
        <v>936</v>
      </c>
      <c r="D829" s="3"/>
      <c r="E829" s="46"/>
      <c r="F829" s="39"/>
      <c r="G829" s="46">
        <v>0</v>
      </c>
    </row>
    <row r="830" spans="1:10" s="119" customFormat="1" ht="15.75" hidden="1" x14ac:dyDescent="0.25">
      <c r="A830" s="96"/>
      <c r="B830" s="14">
        <v>13</v>
      </c>
      <c r="C830" s="52" t="s">
        <v>937</v>
      </c>
      <c r="D830" s="3"/>
      <c r="E830" s="12"/>
      <c r="F830" s="39"/>
      <c r="G830" s="12">
        <v>56169</v>
      </c>
    </row>
    <row r="831" spans="1:10" s="119" customFormat="1" ht="15.75" hidden="1" x14ac:dyDescent="0.25">
      <c r="A831" s="96"/>
      <c r="B831" s="14">
        <v>14</v>
      </c>
      <c r="C831" s="52" t="s">
        <v>938</v>
      </c>
      <c r="D831" s="3"/>
      <c r="E831" s="12"/>
      <c r="F831" s="39"/>
      <c r="G831" s="12">
        <v>551400</v>
      </c>
    </row>
    <row r="832" spans="1:10" s="119" customFormat="1" ht="15.75" hidden="1" x14ac:dyDescent="0.25">
      <c r="A832" s="96"/>
      <c r="B832" s="14">
        <v>15</v>
      </c>
      <c r="C832" s="52" t="s">
        <v>939</v>
      </c>
      <c r="D832" s="16"/>
      <c r="E832" s="12"/>
      <c r="F832" s="39"/>
      <c r="G832" s="12">
        <v>278327</v>
      </c>
    </row>
    <row r="833" spans="1:7" s="119" customFormat="1" ht="15.75" hidden="1" x14ac:dyDescent="0.25">
      <c r="A833" s="96"/>
      <c r="B833" s="14">
        <v>16</v>
      </c>
      <c r="C833" s="52" t="s">
        <v>940</v>
      </c>
      <c r="D833" s="16"/>
      <c r="E833" s="12"/>
      <c r="F833" s="39"/>
      <c r="G833" s="12">
        <v>10780</v>
      </c>
    </row>
    <row r="834" spans="1:7" s="119" customFormat="1" ht="15.75" hidden="1" x14ac:dyDescent="0.25">
      <c r="A834" s="96"/>
      <c r="B834" s="14">
        <v>17</v>
      </c>
      <c r="C834" s="52" t="s">
        <v>941</v>
      </c>
      <c r="D834" s="16"/>
      <c r="E834" s="12"/>
      <c r="F834" s="39"/>
      <c r="G834" s="12">
        <v>18120</v>
      </c>
    </row>
    <row r="835" spans="1:7" s="119" customFormat="1" ht="15.75" hidden="1" x14ac:dyDescent="0.25">
      <c r="A835" s="96"/>
      <c r="B835" s="14">
        <v>18</v>
      </c>
      <c r="C835" s="52" t="s">
        <v>942</v>
      </c>
      <c r="D835" s="16"/>
      <c r="E835" s="12"/>
      <c r="F835" s="39"/>
      <c r="G835" s="12">
        <v>23064</v>
      </c>
    </row>
    <row r="836" spans="1:7" s="119" customFormat="1" ht="15.75" hidden="1" x14ac:dyDescent="0.25">
      <c r="A836" s="96"/>
      <c r="B836" s="14">
        <v>19</v>
      </c>
      <c r="C836" s="52" t="s">
        <v>943</v>
      </c>
      <c r="D836" s="3"/>
      <c r="E836" s="12"/>
      <c r="F836" s="39"/>
      <c r="G836" s="12">
        <v>0</v>
      </c>
    </row>
    <row r="837" spans="1:7" s="119" customFormat="1" ht="15.75" hidden="1" x14ac:dyDescent="0.25">
      <c r="A837" s="96"/>
      <c r="B837" s="14">
        <v>20</v>
      </c>
      <c r="C837" s="52" t="s">
        <v>944</v>
      </c>
      <c r="D837" s="3"/>
      <c r="E837" s="12"/>
      <c r="F837" s="39"/>
      <c r="G837" s="12">
        <v>63000</v>
      </c>
    </row>
    <row r="838" spans="1:7" s="119" customFormat="1" ht="15.75" hidden="1" x14ac:dyDescent="0.25">
      <c r="A838" s="96"/>
      <c r="B838" s="14">
        <v>21</v>
      </c>
      <c r="C838" s="52" t="s">
        <v>945</v>
      </c>
      <c r="D838" s="3"/>
      <c r="E838" s="46"/>
      <c r="F838" s="39"/>
      <c r="G838" s="46">
        <v>0</v>
      </c>
    </row>
    <row r="839" spans="1:7" s="119" customFormat="1" ht="15.75" hidden="1" x14ac:dyDescent="0.25">
      <c r="A839" s="96"/>
      <c r="B839" s="14">
        <v>22</v>
      </c>
      <c r="C839" s="52" t="s">
        <v>946</v>
      </c>
      <c r="D839" s="3"/>
      <c r="E839" s="12"/>
      <c r="F839" s="39"/>
      <c r="G839" s="12">
        <v>615491</v>
      </c>
    </row>
    <row r="840" spans="1:7" s="119" customFormat="1" ht="15.75" hidden="1" x14ac:dyDescent="0.25">
      <c r="A840" s="96"/>
      <c r="B840" s="14">
        <v>23</v>
      </c>
      <c r="C840" s="52" t="s">
        <v>947</v>
      </c>
      <c r="D840" s="3"/>
      <c r="E840" s="12"/>
      <c r="F840" s="39"/>
      <c r="G840" s="12">
        <v>63000</v>
      </c>
    </row>
    <row r="841" spans="1:7" s="119" customFormat="1" ht="15.75" hidden="1" x14ac:dyDescent="0.25">
      <c r="A841" s="96"/>
      <c r="B841" s="14">
        <v>24</v>
      </c>
      <c r="C841" s="52" t="s">
        <v>948</v>
      </c>
      <c r="D841" s="3"/>
      <c r="E841" s="12"/>
      <c r="F841" s="39"/>
      <c r="G841" s="12">
        <v>1404.4</v>
      </c>
    </row>
    <row r="842" spans="1:7" s="119" customFormat="1" ht="15.75" hidden="1" x14ac:dyDescent="0.25">
      <c r="A842" s="96"/>
      <c r="B842" s="14">
        <v>25</v>
      </c>
      <c r="C842" s="52" t="s">
        <v>949</v>
      </c>
      <c r="D842" s="3"/>
      <c r="E842" s="12"/>
      <c r="F842" s="39"/>
      <c r="G842" s="12">
        <v>24589</v>
      </c>
    </row>
    <row r="843" spans="1:7" s="119" customFormat="1" ht="15.75" hidden="1" x14ac:dyDescent="0.25">
      <c r="A843" s="96"/>
      <c r="B843" s="14">
        <v>26</v>
      </c>
      <c r="C843" s="52" t="s">
        <v>950</v>
      </c>
      <c r="D843" s="3"/>
      <c r="E843" s="46"/>
      <c r="F843" s="39"/>
      <c r="G843" s="46">
        <v>0</v>
      </c>
    </row>
    <row r="844" spans="1:7" s="119" customFormat="1" ht="15.75" hidden="1" x14ac:dyDescent="0.25">
      <c r="A844" s="96"/>
      <c r="B844" s="14">
        <v>27</v>
      </c>
      <c r="C844" s="52" t="s">
        <v>951</v>
      </c>
      <c r="D844" s="3"/>
      <c r="E844" s="12"/>
      <c r="F844" s="39"/>
      <c r="G844" s="12">
        <v>1430033</v>
      </c>
    </row>
    <row r="845" spans="1:7" s="119" customFormat="1" ht="15.75" hidden="1" x14ac:dyDescent="0.25">
      <c r="A845" s="96"/>
      <c r="B845" s="14">
        <v>28</v>
      </c>
      <c r="C845" s="52" t="s">
        <v>952</v>
      </c>
      <c r="D845" s="3"/>
      <c r="E845" s="12"/>
      <c r="F845" s="39"/>
      <c r="G845" s="12">
        <v>3282</v>
      </c>
    </row>
    <row r="846" spans="1:7" s="119" customFormat="1" ht="15.75" hidden="1" x14ac:dyDescent="0.25">
      <c r="A846" s="96"/>
      <c r="B846" s="14">
        <v>29</v>
      </c>
      <c r="C846" s="52" t="s">
        <v>953</v>
      </c>
      <c r="D846" s="3"/>
      <c r="E846" s="12"/>
      <c r="F846" s="3"/>
      <c r="G846" s="12">
        <v>439775</v>
      </c>
    </row>
    <row r="847" spans="1:7" s="119" customFormat="1" ht="15.75" hidden="1" x14ac:dyDescent="0.25">
      <c r="A847" s="96"/>
      <c r="B847" s="14">
        <v>30</v>
      </c>
      <c r="C847" s="52" t="s">
        <v>954</v>
      </c>
      <c r="D847" s="3"/>
      <c r="E847" s="46"/>
      <c r="F847" s="39"/>
      <c r="G847" s="46">
        <v>0</v>
      </c>
    </row>
    <row r="848" spans="1:7" s="119" customFormat="1" ht="15.75" hidden="1" x14ac:dyDescent="0.25">
      <c r="A848" s="96"/>
      <c r="B848" s="14">
        <v>31</v>
      </c>
      <c r="C848" s="52" t="s">
        <v>955</v>
      </c>
      <c r="D848" s="3"/>
      <c r="E848" s="46"/>
      <c r="F848" s="39"/>
      <c r="G848" s="46">
        <v>0</v>
      </c>
    </row>
    <row r="849" spans="1:7" s="119" customFormat="1" ht="15.75" hidden="1" x14ac:dyDescent="0.25">
      <c r="A849" s="96"/>
      <c r="B849" s="14">
        <v>32</v>
      </c>
      <c r="C849" s="52" t="s">
        <v>956</v>
      </c>
      <c r="D849" s="3"/>
      <c r="E849" s="12"/>
      <c r="F849" s="39"/>
      <c r="G849" s="12">
        <v>5121624</v>
      </c>
    </row>
    <row r="850" spans="1:7" s="119" customFormat="1" ht="15.75" hidden="1" x14ac:dyDescent="0.25">
      <c r="A850" s="96"/>
      <c r="B850" s="14">
        <v>33</v>
      </c>
      <c r="C850" s="52" t="s">
        <v>957</v>
      </c>
      <c r="D850" s="3"/>
      <c r="E850" s="46"/>
      <c r="F850" s="39"/>
      <c r="G850" s="46">
        <v>0</v>
      </c>
    </row>
    <row r="851" spans="1:7" s="119" customFormat="1" ht="15.75" hidden="1" x14ac:dyDescent="0.25">
      <c r="A851" s="96"/>
      <c r="B851" s="14">
        <v>34</v>
      </c>
      <c r="C851" s="52" t="s">
        <v>958</v>
      </c>
      <c r="D851" s="3"/>
      <c r="E851" s="12"/>
      <c r="F851" s="39"/>
      <c r="G851" s="12">
        <v>7045</v>
      </c>
    </row>
    <row r="852" spans="1:7" s="119" customFormat="1" ht="15.75" hidden="1" x14ac:dyDescent="0.25">
      <c r="A852" s="96"/>
      <c r="B852" s="14">
        <v>35</v>
      </c>
      <c r="C852" s="52" t="s">
        <v>959</v>
      </c>
      <c r="D852" s="3"/>
      <c r="E852" s="46"/>
      <c r="F852" s="39"/>
      <c r="G852" s="46">
        <v>0</v>
      </c>
    </row>
    <row r="853" spans="1:7" s="119" customFormat="1" ht="15.75" hidden="1" x14ac:dyDescent="0.25">
      <c r="A853" s="96"/>
      <c r="B853" s="14">
        <v>36</v>
      </c>
      <c r="C853" s="52" t="s">
        <v>960</v>
      </c>
      <c r="D853" s="3"/>
      <c r="E853" s="12"/>
      <c r="F853" s="3"/>
      <c r="G853" s="12">
        <v>801835</v>
      </c>
    </row>
    <row r="854" spans="1:7" s="119" customFormat="1" ht="15.75" hidden="1" x14ac:dyDescent="0.25">
      <c r="A854" s="96"/>
      <c r="B854" s="14">
        <v>37</v>
      </c>
      <c r="C854" s="52" t="s">
        <v>961</v>
      </c>
      <c r="D854" s="3"/>
      <c r="E854" s="12"/>
      <c r="F854" s="39"/>
      <c r="G854" s="12">
        <v>738394</v>
      </c>
    </row>
    <row r="855" spans="1:7" s="119" customFormat="1" ht="15.75" hidden="1" x14ac:dyDescent="0.25">
      <c r="A855" s="96"/>
      <c r="B855" s="14">
        <v>38</v>
      </c>
      <c r="C855" s="52" t="s">
        <v>962</v>
      </c>
      <c r="D855" s="3"/>
      <c r="E855" s="12"/>
      <c r="F855" s="3"/>
      <c r="G855" s="12">
        <v>32895</v>
      </c>
    </row>
    <row r="856" spans="1:7" s="119" customFormat="1" ht="15.75" hidden="1" x14ac:dyDescent="0.25">
      <c r="A856" s="96"/>
      <c r="B856" s="14">
        <v>39</v>
      </c>
      <c r="C856" s="52" t="s">
        <v>963</v>
      </c>
      <c r="D856" s="3"/>
      <c r="E856" s="12"/>
      <c r="F856" s="39"/>
      <c r="G856" s="12">
        <v>11125</v>
      </c>
    </row>
    <row r="857" spans="1:7" s="119" customFormat="1" ht="15.75" hidden="1" x14ac:dyDescent="0.25">
      <c r="A857" s="96"/>
      <c r="B857" s="14">
        <v>40</v>
      </c>
      <c r="C857" s="52" t="s">
        <v>964</v>
      </c>
      <c r="D857" s="3"/>
      <c r="E857" s="12"/>
      <c r="F857" s="39"/>
      <c r="G857" s="12">
        <v>20935</v>
      </c>
    </row>
    <row r="858" spans="1:7" s="119" customFormat="1" ht="15.75" hidden="1" x14ac:dyDescent="0.25">
      <c r="A858" s="96"/>
      <c r="B858" s="14">
        <v>41</v>
      </c>
      <c r="C858" s="52" t="s">
        <v>965</v>
      </c>
      <c r="D858" s="3"/>
      <c r="E858" s="46"/>
      <c r="F858" s="3"/>
      <c r="G858" s="46">
        <v>0</v>
      </c>
    </row>
    <row r="859" spans="1:7" s="119" customFormat="1" ht="15.75" hidden="1" x14ac:dyDescent="0.25">
      <c r="A859" s="96"/>
      <c r="B859" s="14">
        <v>42</v>
      </c>
      <c r="C859" s="3" t="s">
        <v>966</v>
      </c>
      <c r="D859" s="3"/>
      <c r="E859" s="46"/>
      <c r="F859" s="3"/>
      <c r="G859" s="46">
        <v>0</v>
      </c>
    </row>
    <row r="860" spans="1:7" s="119" customFormat="1" ht="15.75" hidden="1" x14ac:dyDescent="0.25">
      <c r="A860" s="96"/>
      <c r="B860" s="14">
        <v>43</v>
      </c>
      <c r="C860" s="3" t="s">
        <v>967</v>
      </c>
      <c r="D860" s="3"/>
      <c r="E860" s="46"/>
      <c r="F860" s="3"/>
      <c r="G860" s="46">
        <v>0</v>
      </c>
    </row>
    <row r="861" spans="1:7" s="119" customFormat="1" ht="15.75" hidden="1" x14ac:dyDescent="0.25">
      <c r="A861" s="96"/>
      <c r="B861" s="14">
        <v>44</v>
      </c>
      <c r="C861" s="52" t="s">
        <v>968</v>
      </c>
      <c r="D861" s="3"/>
      <c r="E861" s="46"/>
      <c r="F861" s="39"/>
      <c r="G861" s="46">
        <v>0</v>
      </c>
    </row>
    <row r="862" spans="1:7" s="119" customFormat="1" ht="15.75" hidden="1" x14ac:dyDescent="0.25">
      <c r="A862" s="96"/>
      <c r="B862" s="14">
        <v>45</v>
      </c>
      <c r="C862" s="52" t="s">
        <v>969</v>
      </c>
      <c r="D862" s="3"/>
      <c r="E862" s="46"/>
      <c r="F862" s="3"/>
      <c r="G862" s="46">
        <v>0</v>
      </c>
    </row>
    <row r="863" spans="1:7" s="119" customFormat="1" ht="15.75" hidden="1" x14ac:dyDescent="0.25">
      <c r="A863" s="96"/>
      <c r="B863" s="14">
        <v>46</v>
      </c>
      <c r="C863" s="52" t="s">
        <v>970</v>
      </c>
      <c r="D863" s="3"/>
      <c r="E863" s="46"/>
      <c r="F863" s="39"/>
      <c r="G863" s="46">
        <v>0</v>
      </c>
    </row>
    <row r="864" spans="1:7" s="119" customFormat="1" ht="15.75" hidden="1" x14ac:dyDescent="0.25">
      <c r="A864" s="96"/>
      <c r="B864" s="14">
        <v>47</v>
      </c>
      <c r="C864" s="52" t="s">
        <v>971</v>
      </c>
      <c r="D864" s="3"/>
      <c r="E864" s="12"/>
      <c r="F864" s="3"/>
      <c r="G864" s="12">
        <v>1823571</v>
      </c>
    </row>
    <row r="865" spans="1:7" s="119" customFormat="1" ht="15.75" hidden="1" x14ac:dyDescent="0.25">
      <c r="A865" s="96"/>
      <c r="B865" s="14">
        <v>48</v>
      </c>
      <c r="C865" s="52" t="s">
        <v>972</v>
      </c>
      <c r="D865" s="3"/>
      <c r="E865" s="46"/>
      <c r="F865" s="39"/>
      <c r="G865" s="46">
        <v>0</v>
      </c>
    </row>
    <row r="866" spans="1:7" s="119" customFormat="1" ht="15.75" hidden="1" x14ac:dyDescent="0.25">
      <c r="A866" s="96"/>
      <c r="B866" s="14">
        <v>49</v>
      </c>
      <c r="C866" s="52" t="s">
        <v>973</v>
      </c>
      <c r="D866" s="3"/>
      <c r="E866" s="46"/>
      <c r="F866" s="3"/>
      <c r="G866" s="46">
        <v>0</v>
      </c>
    </row>
    <row r="867" spans="1:7" s="119" customFormat="1" ht="15.75" hidden="1" x14ac:dyDescent="0.25">
      <c r="A867" s="96"/>
      <c r="B867" s="14">
        <v>50</v>
      </c>
      <c r="C867" s="52" t="s">
        <v>974</v>
      </c>
      <c r="D867" s="3"/>
      <c r="E867" s="46"/>
      <c r="F867" s="39"/>
      <c r="G867" s="46">
        <v>0</v>
      </c>
    </row>
    <row r="868" spans="1:7" s="119" customFormat="1" ht="15.75" hidden="1" x14ac:dyDescent="0.25">
      <c r="A868" s="96"/>
      <c r="B868" s="14">
        <v>51</v>
      </c>
      <c r="C868" s="52" t="s">
        <v>975</v>
      </c>
      <c r="D868" s="3"/>
      <c r="E868" s="46"/>
      <c r="F868" s="3"/>
      <c r="G868" s="46">
        <v>0</v>
      </c>
    </row>
    <row r="869" spans="1:7" s="119" customFormat="1" ht="15.75" hidden="1" x14ac:dyDescent="0.25">
      <c r="A869" s="96"/>
      <c r="B869" s="14">
        <v>52</v>
      </c>
      <c r="C869" s="52" t="s">
        <v>976</v>
      </c>
      <c r="D869" s="3"/>
      <c r="E869" s="46"/>
      <c r="F869" s="39"/>
      <c r="G869" s="46">
        <v>0</v>
      </c>
    </row>
    <row r="870" spans="1:7" s="119" customFormat="1" ht="15.75" hidden="1" x14ac:dyDescent="0.25">
      <c r="A870" s="96"/>
      <c r="B870" s="14">
        <v>53</v>
      </c>
      <c r="C870" s="52" t="s">
        <v>977</v>
      </c>
      <c r="D870" s="3"/>
      <c r="E870" s="46"/>
      <c r="F870" s="3"/>
      <c r="G870" s="46">
        <v>0</v>
      </c>
    </row>
    <row r="871" spans="1:7" s="119" customFormat="1" ht="15.75" hidden="1" x14ac:dyDescent="0.25">
      <c r="A871" s="96"/>
      <c r="B871" s="14">
        <v>54</v>
      </c>
      <c r="C871" s="52" t="s">
        <v>978</v>
      </c>
      <c r="D871" s="3"/>
      <c r="E871" s="46"/>
      <c r="F871" s="3"/>
      <c r="G871" s="46">
        <v>0</v>
      </c>
    </row>
    <row r="872" spans="1:7" s="119" customFormat="1" ht="15.75" hidden="1" x14ac:dyDescent="0.25">
      <c r="A872" s="96"/>
      <c r="B872" s="14">
        <v>55</v>
      </c>
      <c r="C872" s="52" t="s">
        <v>979</v>
      </c>
      <c r="D872" s="3"/>
      <c r="E872" s="12"/>
      <c r="F872" s="39"/>
      <c r="G872" s="12">
        <v>108714980</v>
      </c>
    </row>
    <row r="873" spans="1:7" s="119" customFormat="1" ht="15.75" hidden="1" x14ac:dyDescent="0.25">
      <c r="A873" s="96"/>
      <c r="B873" s="14">
        <v>56</v>
      </c>
      <c r="C873" s="52" t="s">
        <v>980</v>
      </c>
      <c r="D873" s="3"/>
      <c r="E873" s="12"/>
      <c r="F873" s="3"/>
      <c r="G873" s="12">
        <v>0</v>
      </c>
    </row>
    <row r="874" spans="1:7" s="119" customFormat="1" ht="15.75" hidden="1" x14ac:dyDescent="0.25">
      <c r="A874" s="96"/>
      <c r="B874" s="14">
        <v>57</v>
      </c>
      <c r="C874" s="52" t="s">
        <v>981</v>
      </c>
      <c r="D874" s="3"/>
      <c r="E874" s="12"/>
      <c r="F874" s="3"/>
      <c r="G874" s="12">
        <v>20580</v>
      </c>
    </row>
    <row r="875" spans="1:7" s="119" customFormat="1" ht="15.75" hidden="1" x14ac:dyDescent="0.25">
      <c r="A875" s="96"/>
      <c r="B875" s="14">
        <v>58</v>
      </c>
      <c r="C875" s="52" t="s">
        <v>982</v>
      </c>
      <c r="D875" s="3"/>
      <c r="E875" s="12"/>
      <c r="F875" s="3"/>
      <c r="G875" s="12">
        <v>177355</v>
      </c>
    </row>
    <row r="876" spans="1:7" s="119" customFormat="1" ht="15.75" hidden="1" x14ac:dyDescent="0.25">
      <c r="A876" s="96"/>
      <c r="B876" s="14">
        <v>59</v>
      </c>
      <c r="C876" s="52" t="s">
        <v>983</v>
      </c>
      <c r="D876" s="3"/>
      <c r="E876" s="12"/>
      <c r="F876" s="39"/>
      <c r="G876" s="12">
        <v>2731050</v>
      </c>
    </row>
    <row r="877" spans="1:7" s="119" customFormat="1" ht="15.75" hidden="1" x14ac:dyDescent="0.25">
      <c r="A877" s="96"/>
      <c r="B877" s="14">
        <v>60</v>
      </c>
      <c r="C877" s="52" t="s">
        <v>984</v>
      </c>
      <c r="D877" s="3"/>
      <c r="E877" s="12"/>
      <c r="F877" s="3"/>
      <c r="G877" s="12">
        <v>12700</v>
      </c>
    </row>
    <row r="878" spans="1:7" s="119" customFormat="1" ht="15.75" hidden="1" x14ac:dyDescent="0.25">
      <c r="A878" s="96"/>
      <c r="B878" s="14"/>
      <c r="C878" s="52"/>
      <c r="D878" s="3"/>
      <c r="E878" s="12"/>
      <c r="F878" s="3"/>
      <c r="G878" s="46"/>
    </row>
    <row r="879" spans="1:7" s="119" customFormat="1" ht="15.75" hidden="1" x14ac:dyDescent="0.25">
      <c r="A879" s="96"/>
      <c r="B879" s="14">
        <v>61</v>
      </c>
      <c r="C879" s="52" t="s">
        <v>985</v>
      </c>
      <c r="D879" s="16"/>
      <c r="E879" s="12"/>
      <c r="F879" s="39"/>
      <c r="G879" s="12">
        <v>25850</v>
      </c>
    </row>
    <row r="880" spans="1:7" s="119" customFormat="1" ht="15.75" hidden="1" x14ac:dyDescent="0.25">
      <c r="A880" s="96"/>
      <c r="B880" s="14">
        <v>62</v>
      </c>
      <c r="C880" s="52" t="s">
        <v>986</v>
      </c>
      <c r="D880" s="16"/>
      <c r="E880" s="12"/>
      <c r="F880" s="39"/>
      <c r="G880" s="12">
        <v>31680</v>
      </c>
    </row>
    <row r="881" spans="1:7" s="119" customFormat="1" ht="15.75" hidden="1" x14ac:dyDescent="0.25">
      <c r="A881" s="96"/>
      <c r="B881" s="14">
        <v>63</v>
      </c>
      <c r="C881" s="52" t="s">
        <v>987</v>
      </c>
      <c r="D881" s="3"/>
      <c r="E881" s="12"/>
      <c r="F881" s="39"/>
      <c r="G881" s="12">
        <v>11000</v>
      </c>
    </row>
    <row r="882" spans="1:7" s="119" customFormat="1" ht="15.75" hidden="1" x14ac:dyDescent="0.25">
      <c r="A882" s="96"/>
      <c r="B882" s="14">
        <v>64</v>
      </c>
      <c r="C882" s="52" t="s">
        <v>988</v>
      </c>
      <c r="D882" s="3"/>
      <c r="E882" s="12"/>
      <c r="F882" s="39"/>
      <c r="G882" s="12">
        <v>83980</v>
      </c>
    </row>
    <row r="883" spans="1:7" s="119" customFormat="1" ht="15.75" hidden="1" x14ac:dyDescent="0.25">
      <c r="A883" s="96"/>
      <c r="B883" s="14">
        <v>65</v>
      </c>
      <c r="C883" s="52" t="s">
        <v>989</v>
      </c>
      <c r="D883" s="3"/>
      <c r="E883" s="12"/>
      <c r="F883" s="39"/>
      <c r="G883" s="12">
        <v>229316</v>
      </c>
    </row>
    <row r="884" spans="1:7" s="119" customFormat="1" ht="15.75" hidden="1" x14ac:dyDescent="0.25">
      <c r="A884" s="96"/>
      <c r="B884" s="14">
        <v>66</v>
      </c>
      <c r="C884" s="52" t="s">
        <v>990</v>
      </c>
      <c r="D884" s="3"/>
      <c r="E884" s="12"/>
      <c r="F884" s="39"/>
      <c r="G884" s="12">
        <v>202438</v>
      </c>
    </row>
    <row r="885" spans="1:7" s="119" customFormat="1" ht="15.75" hidden="1" x14ac:dyDescent="0.25">
      <c r="A885" s="96"/>
      <c r="B885" s="14">
        <v>67</v>
      </c>
      <c r="C885" s="52" t="s">
        <v>991</v>
      </c>
      <c r="D885" s="3"/>
      <c r="E885" s="12"/>
      <c r="F885" s="39"/>
      <c r="G885" s="12">
        <v>2568178</v>
      </c>
    </row>
    <row r="886" spans="1:7" s="119" customFormat="1" ht="15.75" hidden="1" x14ac:dyDescent="0.25">
      <c r="A886" s="96"/>
      <c r="B886" s="14">
        <v>68</v>
      </c>
      <c r="C886" s="52" t="s">
        <v>992</v>
      </c>
      <c r="D886" s="3"/>
      <c r="E886" s="12"/>
      <c r="F886" s="39"/>
      <c r="G886" s="12">
        <v>189988</v>
      </c>
    </row>
    <row r="887" spans="1:7" s="119" customFormat="1" ht="15.75" hidden="1" x14ac:dyDescent="0.25">
      <c r="A887" s="96"/>
      <c r="B887" s="14">
        <v>69</v>
      </c>
      <c r="C887" s="52" t="s">
        <v>993</v>
      </c>
      <c r="D887" s="3"/>
      <c r="E887" s="12"/>
      <c r="F887" s="39"/>
      <c r="G887" s="12">
        <v>14010</v>
      </c>
    </row>
    <row r="888" spans="1:7" s="119" customFormat="1" ht="15.75" hidden="1" x14ac:dyDescent="0.25">
      <c r="A888" s="96"/>
      <c r="B888" s="14">
        <v>70</v>
      </c>
      <c r="C888" s="52" t="s">
        <v>994</v>
      </c>
      <c r="D888" s="3"/>
      <c r="E888" s="12"/>
      <c r="F888" s="39"/>
      <c r="G888" s="12">
        <v>218026</v>
      </c>
    </row>
    <row r="889" spans="1:7" s="119" customFormat="1" ht="15.75" hidden="1" x14ac:dyDescent="0.25">
      <c r="A889" s="96"/>
      <c r="B889" s="14">
        <v>71</v>
      </c>
      <c r="C889" s="52" t="s">
        <v>995</v>
      </c>
      <c r="D889" s="3"/>
      <c r="E889" s="12"/>
      <c r="F889" s="39"/>
      <c r="G889" s="12">
        <v>995403</v>
      </c>
    </row>
    <row r="890" spans="1:7" s="119" customFormat="1" ht="15.75" hidden="1" x14ac:dyDescent="0.25">
      <c r="A890" s="96"/>
      <c r="B890" s="14">
        <v>72</v>
      </c>
      <c r="C890" s="52" t="s">
        <v>996</v>
      </c>
      <c r="D890" s="3"/>
      <c r="E890" s="12"/>
      <c r="F890" s="39"/>
      <c r="G890" s="12">
        <v>181488</v>
      </c>
    </row>
    <row r="891" spans="1:7" s="119" customFormat="1" ht="15.75" hidden="1" x14ac:dyDescent="0.25">
      <c r="A891" s="96"/>
      <c r="B891" s="14">
        <v>73</v>
      </c>
      <c r="C891" s="52" t="s">
        <v>997</v>
      </c>
      <c r="D891" s="3"/>
      <c r="E891" s="12"/>
      <c r="F891" s="39"/>
      <c r="G891" s="12">
        <v>109204</v>
      </c>
    </row>
    <row r="892" spans="1:7" s="119" customFormat="1" ht="15.75" hidden="1" x14ac:dyDescent="0.25">
      <c r="A892" s="96"/>
      <c r="B892" s="14">
        <v>74</v>
      </c>
      <c r="C892" s="52" t="s">
        <v>998</v>
      </c>
      <c r="D892" s="3"/>
      <c r="E892" s="12"/>
      <c r="F892" s="39"/>
      <c r="G892" s="12">
        <v>20000</v>
      </c>
    </row>
    <row r="893" spans="1:7" s="119" customFormat="1" ht="15.75" hidden="1" x14ac:dyDescent="0.25">
      <c r="A893" s="96"/>
      <c r="B893" s="14">
        <v>75</v>
      </c>
      <c r="C893" s="52" t="s">
        <v>999</v>
      </c>
      <c r="D893" s="3"/>
      <c r="E893" s="12"/>
      <c r="F893" s="39"/>
      <c r="G893" s="12">
        <v>253080</v>
      </c>
    </row>
    <row r="894" spans="1:7" s="119" customFormat="1" ht="15.75" hidden="1" x14ac:dyDescent="0.25">
      <c r="A894" s="96"/>
      <c r="B894" s="14">
        <v>76</v>
      </c>
      <c r="C894" s="52" t="s">
        <v>1000</v>
      </c>
      <c r="D894" s="3"/>
      <c r="E894" s="12"/>
      <c r="F894" s="39"/>
      <c r="G894" s="12">
        <v>10657</v>
      </c>
    </row>
    <row r="895" spans="1:7" s="119" customFormat="1" ht="15.75" hidden="1" x14ac:dyDescent="0.25">
      <c r="A895" s="96"/>
      <c r="B895" s="14">
        <v>77</v>
      </c>
      <c r="C895" s="52" t="s">
        <v>1001</v>
      </c>
      <c r="D895" s="3"/>
      <c r="E895" s="12"/>
      <c r="F895" s="39"/>
      <c r="G895" s="12">
        <v>2768250</v>
      </c>
    </row>
    <row r="896" spans="1:7" s="119" customFormat="1" ht="15.75" hidden="1" x14ac:dyDescent="0.25">
      <c r="A896" s="96"/>
      <c r="B896" s="14">
        <v>78</v>
      </c>
      <c r="C896" s="52" t="s">
        <v>1002</v>
      </c>
      <c r="D896" s="3"/>
      <c r="E896" s="12"/>
      <c r="F896" s="39"/>
      <c r="G896" s="12">
        <v>394822</v>
      </c>
    </row>
    <row r="897" spans="1:10" s="119" customFormat="1" ht="15.75" hidden="1" x14ac:dyDescent="0.25">
      <c r="A897" s="96"/>
      <c r="B897" s="14">
        <v>79</v>
      </c>
      <c r="C897" s="52" t="s">
        <v>1003</v>
      </c>
      <c r="D897" s="3"/>
      <c r="E897" s="12"/>
      <c r="F897" s="39"/>
      <c r="G897" s="12">
        <v>8625</v>
      </c>
    </row>
    <row r="898" spans="1:10" s="119" customFormat="1" ht="15.75" hidden="1" x14ac:dyDescent="0.25">
      <c r="A898" s="96"/>
      <c r="B898" s="14">
        <v>80</v>
      </c>
      <c r="C898" s="52" t="s">
        <v>1004</v>
      </c>
      <c r="D898" s="3"/>
      <c r="E898" s="12"/>
      <c r="F898" s="39"/>
      <c r="G898" s="12">
        <v>453364</v>
      </c>
    </row>
    <row r="899" spans="1:10" s="119" customFormat="1" ht="15.75" hidden="1" x14ac:dyDescent="0.25">
      <c r="A899" s="96"/>
      <c r="B899" s="14">
        <v>81</v>
      </c>
      <c r="C899" s="52" t="s">
        <v>1005</v>
      </c>
      <c r="D899" s="3"/>
      <c r="E899" s="12"/>
      <c r="F899" s="39"/>
      <c r="G899" s="12">
        <v>128675</v>
      </c>
    </row>
    <row r="900" spans="1:10" s="119" customFormat="1" ht="15.75" hidden="1" x14ac:dyDescent="0.25">
      <c r="A900" s="96"/>
      <c r="B900" s="14">
        <v>82</v>
      </c>
      <c r="C900" s="52" t="s">
        <v>1006</v>
      </c>
      <c r="D900" s="3"/>
      <c r="E900" s="12"/>
      <c r="F900" s="39"/>
      <c r="G900" s="12">
        <v>1406386</v>
      </c>
    </row>
    <row r="901" spans="1:10" s="119" customFormat="1" ht="15.75" hidden="1" x14ac:dyDescent="0.25">
      <c r="A901" s="96"/>
      <c r="B901" s="14">
        <v>83</v>
      </c>
      <c r="C901" s="52" t="s">
        <v>1007</v>
      </c>
      <c r="D901" s="3"/>
      <c r="E901" s="12"/>
      <c r="F901" s="39"/>
      <c r="G901" s="12">
        <v>103882</v>
      </c>
    </row>
    <row r="902" spans="1:10" s="119" customFormat="1" ht="15.75" hidden="1" x14ac:dyDescent="0.25">
      <c r="A902" s="96"/>
      <c r="B902" s="14">
        <v>84</v>
      </c>
      <c r="C902" s="52" t="s">
        <v>1008</v>
      </c>
      <c r="D902" s="3"/>
      <c r="E902" s="12"/>
      <c r="F902" s="39"/>
      <c r="G902" s="12">
        <v>2850</v>
      </c>
    </row>
    <row r="903" spans="1:10" s="119" customFormat="1" ht="15.75" hidden="1" x14ac:dyDescent="0.25">
      <c r="A903" s="96"/>
      <c r="B903" s="14">
        <v>85</v>
      </c>
      <c r="C903" s="52" t="s">
        <v>1009</v>
      </c>
      <c r="D903" s="3"/>
      <c r="E903" s="12"/>
      <c r="F903" s="39"/>
      <c r="G903" s="12">
        <v>23400</v>
      </c>
    </row>
    <row r="904" spans="1:10" s="119" customFormat="1" ht="15.75" hidden="1" x14ac:dyDescent="0.25">
      <c r="A904" s="96"/>
      <c r="B904" s="14">
        <v>86</v>
      </c>
      <c r="C904" s="52" t="s">
        <v>1010</v>
      </c>
      <c r="D904" s="3"/>
      <c r="E904" s="12"/>
      <c r="F904" s="39"/>
      <c r="G904" s="12">
        <v>8577821.1600000001</v>
      </c>
    </row>
    <row r="905" spans="1:10" s="119" customFormat="1" ht="15.75" x14ac:dyDescent="0.25">
      <c r="A905" s="96"/>
      <c r="B905" s="14">
        <v>87</v>
      </c>
      <c r="C905" s="52" t="s">
        <v>1162</v>
      </c>
      <c r="D905" s="3"/>
      <c r="E905" s="12"/>
      <c r="F905" s="39"/>
      <c r="G905" s="12">
        <v>10330</v>
      </c>
    </row>
    <row r="906" spans="1:10" s="119" customFormat="1" ht="15.75" x14ac:dyDescent="0.25">
      <c r="A906" s="96"/>
      <c r="B906" s="4"/>
      <c r="C906" s="14" t="s">
        <v>1011</v>
      </c>
      <c r="D906" s="4"/>
      <c r="E906" s="196">
        <v>421155907.69</v>
      </c>
      <c r="F906" s="208"/>
      <c r="G906" s="216">
        <v>245409545.78</v>
      </c>
    </row>
    <row r="907" spans="1:10" s="119" customFormat="1" ht="15.75" x14ac:dyDescent="0.25">
      <c r="A907" s="96"/>
      <c r="B907" s="3"/>
      <c r="C907" s="3"/>
      <c r="D907" s="3"/>
      <c r="E907" s="3"/>
      <c r="F907" s="3"/>
      <c r="G907" s="3"/>
    </row>
    <row r="908" spans="1:10" ht="16.5" x14ac:dyDescent="0.25">
      <c r="A908" s="96"/>
      <c r="B908" s="374" t="s">
        <v>75</v>
      </c>
      <c r="C908" s="375"/>
      <c r="D908" s="376"/>
      <c r="E908" s="364" t="s">
        <v>1228</v>
      </c>
      <c r="F908" s="372"/>
      <c r="G908" s="373"/>
      <c r="J908" s="119"/>
    </row>
    <row r="909" spans="1:10" ht="15.75" x14ac:dyDescent="0.25">
      <c r="A909" s="96"/>
      <c r="B909" s="2">
        <v>1</v>
      </c>
      <c r="C909" s="4" t="s">
        <v>72</v>
      </c>
      <c r="D909" s="3"/>
      <c r="E909" s="90">
        <v>527494</v>
      </c>
      <c r="F909" s="3"/>
      <c r="G909" s="90">
        <v>0</v>
      </c>
    </row>
    <row r="910" spans="1:10" ht="15.75" x14ac:dyDescent="0.25">
      <c r="A910" s="96"/>
      <c r="B910" s="2">
        <v>2</v>
      </c>
      <c r="C910" s="3" t="s">
        <v>70</v>
      </c>
      <c r="D910" s="3"/>
      <c r="E910" s="90">
        <f>766126.23+789373.89+510752.22+610000</f>
        <v>2676252.34</v>
      </c>
      <c r="F910" s="3"/>
      <c r="G910" s="90">
        <v>221037.26</v>
      </c>
    </row>
    <row r="911" spans="1:10" ht="15.75" x14ac:dyDescent="0.25">
      <c r="A911" s="96"/>
      <c r="B911" s="2">
        <v>3</v>
      </c>
      <c r="C911" s="3" t="s">
        <v>73</v>
      </c>
      <c r="D911" s="3"/>
      <c r="E911" s="90">
        <f>E919</f>
        <v>4544747.33</v>
      </c>
      <c r="F911" s="3"/>
      <c r="G911" s="200">
        <f>G919</f>
        <v>4154068.63</v>
      </c>
    </row>
    <row r="912" spans="1:10" ht="15.75" x14ac:dyDescent="0.25">
      <c r="A912" s="1"/>
      <c r="B912" s="2">
        <v>4</v>
      </c>
      <c r="C912" s="5" t="s">
        <v>74</v>
      </c>
      <c r="D912" s="3"/>
      <c r="E912" s="90">
        <f>666673+643888</f>
        <v>1310561</v>
      </c>
      <c r="F912" s="3"/>
      <c r="G912" s="90">
        <f>666673+643888</f>
        <v>1310561</v>
      </c>
    </row>
    <row r="913" spans="1:10" ht="15.75" x14ac:dyDescent="0.25">
      <c r="A913" s="1"/>
      <c r="B913" s="2">
        <v>5</v>
      </c>
      <c r="C913" s="5" t="s">
        <v>75</v>
      </c>
      <c r="D913" s="3"/>
      <c r="E913" s="22">
        <f>E926</f>
        <v>40830936</v>
      </c>
      <c r="F913" s="3"/>
      <c r="G913" s="111">
        <f>G926</f>
        <v>18806267</v>
      </c>
    </row>
    <row r="914" spans="1:10" ht="15.75" x14ac:dyDescent="0.25">
      <c r="A914" s="1"/>
      <c r="B914" s="2">
        <v>6</v>
      </c>
      <c r="C914" s="3" t="s">
        <v>76</v>
      </c>
      <c r="D914" s="12"/>
      <c r="E914" s="90">
        <f>E978</f>
        <v>31896231.980000004</v>
      </c>
      <c r="F914" s="12"/>
      <c r="G914" s="90">
        <f>G978</f>
        <v>33777640.82</v>
      </c>
    </row>
    <row r="915" spans="1:10" ht="16.5" thickBot="1" x14ac:dyDescent="0.3">
      <c r="A915" s="1"/>
      <c r="B915" s="3"/>
      <c r="C915" s="3"/>
      <c r="D915" s="3"/>
      <c r="E915" s="112">
        <f>SUM(E909:E914)</f>
        <v>81786222.650000006</v>
      </c>
      <c r="F915" s="3"/>
      <c r="G915" s="19">
        <f>SUM(G909:G914)</f>
        <v>58269574.710000001</v>
      </c>
    </row>
    <row r="916" spans="1:10" x14ac:dyDescent="0.25">
      <c r="A916" s="1"/>
      <c r="B916" s="1"/>
      <c r="C916" s="1"/>
      <c r="D916" s="1"/>
      <c r="E916" s="1"/>
      <c r="F916" s="1"/>
      <c r="G916" s="1"/>
    </row>
    <row r="917" spans="1:10" s="119" customFormat="1" ht="16.5" x14ac:dyDescent="0.25">
      <c r="A917" s="1"/>
      <c r="B917" s="374" t="s">
        <v>73</v>
      </c>
      <c r="C917" s="375"/>
      <c r="D917" s="376"/>
      <c r="E917" s="387" t="s">
        <v>1203</v>
      </c>
      <c r="F917" s="388"/>
      <c r="G917" s="389"/>
      <c r="J917"/>
    </row>
    <row r="918" spans="1:10" s="119" customFormat="1" ht="15.75" x14ac:dyDescent="0.25">
      <c r="A918" s="1"/>
      <c r="B918" s="4" t="s">
        <v>1202</v>
      </c>
      <c r="C918" s="3"/>
      <c r="D918" s="123"/>
      <c r="E918" s="220">
        <v>4544747.33</v>
      </c>
      <c r="F918" s="123"/>
      <c r="G918" s="200">
        <v>4154068.63</v>
      </c>
    </row>
    <row r="919" spans="1:10" s="119" customFormat="1" ht="15.75" x14ac:dyDescent="0.25">
      <c r="A919" s="1"/>
      <c r="B919" s="4"/>
      <c r="C919" s="4"/>
      <c r="D919" s="4"/>
      <c r="E919" s="196">
        <f>SUM(E918:E918)</f>
        <v>4544747.33</v>
      </c>
      <c r="F919" s="4"/>
      <c r="G919" s="196">
        <f>SUM(G918:G918)</f>
        <v>4154068.63</v>
      </c>
    </row>
    <row r="920" spans="1:10" s="119" customFormat="1" x14ac:dyDescent="0.25">
      <c r="A920" s="1"/>
      <c r="B920" s="1"/>
      <c r="C920" s="1"/>
      <c r="D920" s="1"/>
      <c r="E920" s="1"/>
      <c r="F920" s="1"/>
      <c r="G920" s="1"/>
    </row>
    <row r="921" spans="1:10" s="119" customFormat="1" ht="15.75" x14ac:dyDescent="0.25">
      <c r="A921" s="1"/>
      <c r="B921" s="398" t="s">
        <v>75</v>
      </c>
      <c r="C921" s="399"/>
      <c r="D921" s="400"/>
      <c r="E921" s="364" t="s">
        <v>1012</v>
      </c>
      <c r="F921" s="372"/>
      <c r="G921" s="373"/>
    </row>
    <row r="922" spans="1:10" s="119" customFormat="1" ht="15.75" x14ac:dyDescent="0.25">
      <c r="A922" s="1"/>
      <c r="B922" s="2">
        <v>1</v>
      </c>
      <c r="C922" s="5" t="s">
        <v>75</v>
      </c>
      <c r="D922" s="3"/>
      <c r="E922" s="22"/>
      <c r="F922" s="3"/>
      <c r="G922" s="22"/>
    </row>
    <row r="923" spans="1:10" s="182" customFormat="1" ht="15.75" x14ac:dyDescent="0.25">
      <c r="A923" s="1"/>
      <c r="B923" s="95" t="s">
        <v>1158</v>
      </c>
      <c r="C923" s="5" t="s">
        <v>1263</v>
      </c>
      <c r="D923" s="3"/>
      <c r="E923" s="111">
        <v>0</v>
      </c>
      <c r="F923" s="3"/>
      <c r="G923" s="111">
        <v>10000000</v>
      </c>
    </row>
    <row r="924" spans="1:10" s="119" customFormat="1" ht="15.75" x14ac:dyDescent="0.25">
      <c r="A924" s="1"/>
      <c r="B924" s="95" t="s">
        <v>1264</v>
      </c>
      <c r="C924" s="5" t="s">
        <v>1156</v>
      </c>
      <c r="D924" s="4"/>
      <c r="E924" s="90">
        <v>33601553</v>
      </c>
      <c r="F924" s="4"/>
      <c r="G924" s="200">
        <v>7496267</v>
      </c>
    </row>
    <row r="925" spans="1:10" s="119" customFormat="1" ht="15.75" x14ac:dyDescent="0.25">
      <c r="A925" s="1"/>
      <c r="B925" s="95" t="s">
        <v>1265</v>
      </c>
      <c r="C925" s="5" t="s">
        <v>1157</v>
      </c>
      <c r="D925" s="4"/>
      <c r="E925" s="90">
        <v>7229383</v>
      </c>
      <c r="F925" s="4"/>
      <c r="G925" s="200">
        <v>1310000</v>
      </c>
    </row>
    <row r="926" spans="1:10" s="119" customFormat="1" ht="15.75" x14ac:dyDescent="0.25">
      <c r="A926" s="1"/>
      <c r="B926" s="1"/>
      <c r="C926" s="1"/>
      <c r="D926" s="1"/>
      <c r="E926" s="102">
        <f>SUM(E923:E925)</f>
        <v>40830936</v>
      </c>
      <c r="F926" s="45"/>
      <c r="G926" s="102">
        <f>SUM(G923:G925)</f>
        <v>18806267</v>
      </c>
    </row>
    <row r="927" spans="1:10" s="119" customFormat="1" x14ac:dyDescent="0.25">
      <c r="A927" s="1"/>
      <c r="B927" s="1"/>
      <c r="C927" s="1"/>
      <c r="D927" s="1"/>
      <c r="E927" s="1"/>
      <c r="F927" s="1"/>
      <c r="G927" s="1"/>
    </row>
    <row r="928" spans="1:10" ht="15.75" x14ac:dyDescent="0.25">
      <c r="A928" s="1"/>
      <c r="B928" s="398" t="s">
        <v>1159</v>
      </c>
      <c r="C928" s="399"/>
      <c r="D928" s="400"/>
      <c r="E928" s="364" t="s">
        <v>1204</v>
      </c>
      <c r="F928" s="372"/>
      <c r="G928" s="373"/>
      <c r="J928" s="119"/>
    </row>
    <row r="929" spans="1:10" ht="15.75" x14ac:dyDescent="0.25">
      <c r="A929" s="1"/>
      <c r="B929" s="2">
        <v>1</v>
      </c>
      <c r="C929" s="5" t="s">
        <v>1013</v>
      </c>
      <c r="D929" s="53"/>
      <c r="E929" s="90">
        <v>310938</v>
      </c>
      <c r="F929" s="54"/>
      <c r="G929" s="90">
        <v>2158786</v>
      </c>
    </row>
    <row r="930" spans="1:10" ht="15.75" x14ac:dyDescent="0.25">
      <c r="A930" s="1"/>
      <c r="B930" s="2">
        <v>2</v>
      </c>
      <c r="C930" s="5" t="s">
        <v>1014</v>
      </c>
      <c r="D930" s="123"/>
      <c r="E930" s="90">
        <v>271361</v>
      </c>
      <c r="F930" s="54"/>
      <c r="G930" s="90">
        <v>405687</v>
      </c>
    </row>
    <row r="931" spans="1:10" ht="15.75" x14ac:dyDescent="0.25">
      <c r="A931" s="1"/>
      <c r="B931" s="2">
        <v>3</v>
      </c>
      <c r="C931" s="5" t="s">
        <v>1015</v>
      </c>
      <c r="D931" s="123"/>
      <c r="E931" s="90">
        <f>33802+59101+448613+56499</f>
        <v>598015</v>
      </c>
      <c r="F931" s="54"/>
      <c r="G931" s="90">
        <f>33802+85558+42696</f>
        <v>162056</v>
      </c>
    </row>
    <row r="932" spans="1:10" ht="15.75" x14ac:dyDescent="0.25">
      <c r="A932" s="1"/>
      <c r="B932" s="2">
        <v>4</v>
      </c>
      <c r="C932" s="5" t="s">
        <v>1016</v>
      </c>
      <c r="D932" s="123"/>
      <c r="E932" s="90">
        <f>696243+105969.08+499468+26402+507270</f>
        <v>1835352.08</v>
      </c>
      <c r="F932" s="54"/>
      <c r="G932" s="214">
        <f>446874+181044.08+184117</f>
        <v>812035.08</v>
      </c>
      <c r="J932" s="184"/>
    </row>
    <row r="933" spans="1:10" ht="15.75" x14ac:dyDescent="0.25">
      <c r="A933" s="1"/>
      <c r="B933" s="2">
        <v>5</v>
      </c>
      <c r="C933" s="5" t="s">
        <v>1017</v>
      </c>
      <c r="D933" s="123"/>
      <c r="E933" s="90">
        <f>108679+651132+331202+301979</f>
        <v>1392992</v>
      </c>
      <c r="F933" s="54"/>
      <c r="G933" s="214">
        <f>866172+296692+586478+60795</f>
        <v>1810137</v>
      </c>
    </row>
    <row r="934" spans="1:10" ht="15.75" x14ac:dyDescent="0.25">
      <c r="A934" s="1"/>
      <c r="B934" s="2">
        <v>6</v>
      </c>
      <c r="C934" s="5" t="s">
        <v>1018</v>
      </c>
      <c r="D934" s="123"/>
      <c r="E934" s="90">
        <f>504100+99000</f>
        <v>603100</v>
      </c>
      <c r="F934" s="54"/>
      <c r="G934" s="214">
        <f>27100</f>
        <v>27100</v>
      </c>
    </row>
    <row r="935" spans="1:10" ht="15.75" x14ac:dyDescent="0.25">
      <c r="A935" s="1"/>
      <c r="B935" s="2">
        <v>7</v>
      </c>
      <c r="C935" s="55" t="s">
        <v>1019</v>
      </c>
      <c r="D935" s="56"/>
      <c r="E935" s="90">
        <v>62658</v>
      </c>
      <c r="F935" s="54"/>
      <c r="G935" s="143">
        <v>67043.12</v>
      </c>
    </row>
    <row r="936" spans="1:10" ht="15.75" x14ac:dyDescent="0.25">
      <c r="A936" s="1"/>
      <c r="B936" s="2">
        <v>8</v>
      </c>
      <c r="C936" s="57" t="s">
        <v>1020</v>
      </c>
      <c r="D936" s="56"/>
      <c r="E936" s="90">
        <v>0</v>
      </c>
      <c r="F936" s="54"/>
      <c r="G936" s="143">
        <v>20453</v>
      </c>
    </row>
    <row r="937" spans="1:10" ht="15.75" x14ac:dyDescent="0.25">
      <c r="A937" s="1"/>
      <c r="B937" s="2">
        <v>9</v>
      </c>
      <c r="C937" s="57" t="s">
        <v>1021</v>
      </c>
      <c r="D937" s="58"/>
      <c r="E937" s="90">
        <v>78311</v>
      </c>
      <c r="F937" s="54"/>
      <c r="G937" s="143">
        <v>61325</v>
      </c>
    </row>
    <row r="938" spans="1:10" ht="15.75" x14ac:dyDescent="0.25">
      <c r="A938" s="1"/>
      <c r="B938" s="2">
        <v>10</v>
      </c>
      <c r="C938" s="57" t="s">
        <v>1022</v>
      </c>
      <c r="D938" s="58"/>
      <c r="E938" s="90">
        <v>7800</v>
      </c>
      <c r="F938" s="54"/>
      <c r="G938" s="143">
        <f>7500-2500-3500</f>
        <v>1500</v>
      </c>
    </row>
    <row r="939" spans="1:10" ht="15.75" x14ac:dyDescent="0.25">
      <c r="A939" s="1"/>
      <c r="B939" s="2">
        <v>11</v>
      </c>
      <c r="C939" s="57" t="s">
        <v>1023</v>
      </c>
      <c r="D939" s="58"/>
      <c r="E939" s="90">
        <v>316823</v>
      </c>
      <c r="F939" s="54"/>
      <c r="G939" s="143">
        <v>254394</v>
      </c>
    </row>
    <row r="940" spans="1:10" ht="15.75" x14ac:dyDescent="0.25">
      <c r="A940" s="1"/>
      <c r="B940" s="2">
        <v>12</v>
      </c>
      <c r="C940" s="121" t="s">
        <v>1024</v>
      </c>
      <c r="D940" s="50"/>
      <c r="E940" s="90">
        <v>619050</v>
      </c>
      <c r="F940" s="54"/>
      <c r="G940" s="143">
        <v>560264</v>
      </c>
    </row>
    <row r="941" spans="1:10" ht="15.75" x14ac:dyDescent="0.25">
      <c r="A941" s="1"/>
      <c r="B941" s="2">
        <v>13</v>
      </c>
      <c r="C941" s="121" t="s">
        <v>1025</v>
      </c>
      <c r="D941" s="50"/>
      <c r="E941" s="90">
        <f>149940+82466</f>
        <v>232406</v>
      </c>
      <c r="F941" s="54"/>
      <c r="G941" s="143">
        <f>112455+82467</f>
        <v>194922</v>
      </c>
    </row>
    <row r="942" spans="1:10" ht="15.75" x14ac:dyDescent="0.25">
      <c r="A942" s="1"/>
      <c r="B942" s="2">
        <v>14</v>
      </c>
      <c r="C942" s="121" t="s">
        <v>1026</v>
      </c>
      <c r="D942" s="50"/>
      <c r="E942" s="90">
        <v>1680786</v>
      </c>
      <c r="F942" s="54"/>
      <c r="G942" s="143">
        <v>1150000</v>
      </c>
    </row>
    <row r="943" spans="1:10" ht="15.75" x14ac:dyDescent="0.25">
      <c r="A943" s="1"/>
      <c r="B943" s="2">
        <v>15</v>
      </c>
      <c r="C943" s="3" t="s">
        <v>1027</v>
      </c>
      <c r="D943" s="4"/>
      <c r="E943" s="90">
        <v>159557</v>
      </c>
      <c r="F943" s="54"/>
      <c r="G943" s="143">
        <f>12500+22320+15491+788400+19846</f>
        <v>858557</v>
      </c>
    </row>
    <row r="944" spans="1:10" ht="15.75" x14ac:dyDescent="0.25">
      <c r="A944" s="1"/>
      <c r="B944" s="2">
        <v>16</v>
      </c>
      <c r="C944" s="121" t="s">
        <v>1028</v>
      </c>
      <c r="D944" s="4"/>
      <c r="E944" s="90">
        <f>12363201.54-1000</f>
        <v>12362201.539999999</v>
      </c>
      <c r="F944" s="54"/>
      <c r="G944" s="195">
        <v>9965544.2400000002</v>
      </c>
    </row>
    <row r="945" spans="1:10" ht="15.75" x14ac:dyDescent="0.25">
      <c r="A945" s="1"/>
      <c r="B945" s="2">
        <v>17</v>
      </c>
      <c r="C945" s="121" t="s">
        <v>1029</v>
      </c>
      <c r="D945" s="4"/>
      <c r="E945" s="90">
        <v>7562369.2000000002</v>
      </c>
      <c r="F945" s="54"/>
      <c r="G945" s="195">
        <v>10653899.199999999</v>
      </c>
    </row>
    <row r="946" spans="1:10" ht="15.75" x14ac:dyDescent="0.25">
      <c r="A946" s="1"/>
      <c r="B946" s="2">
        <v>18</v>
      </c>
      <c r="C946" s="3" t="s">
        <v>1030</v>
      </c>
      <c r="D946" s="4"/>
      <c r="E946" s="90">
        <v>0</v>
      </c>
      <c r="F946" s="54"/>
      <c r="G946" s="90">
        <v>1096697</v>
      </c>
    </row>
    <row r="947" spans="1:10" ht="15.75" x14ac:dyDescent="0.25">
      <c r="A947" s="1"/>
      <c r="B947" s="2">
        <v>19</v>
      </c>
      <c r="C947" s="3" t="s">
        <v>1031</v>
      </c>
      <c r="D947" s="50"/>
      <c r="E947" s="90">
        <v>109005</v>
      </c>
      <c r="F947" s="54"/>
      <c r="G947" s="195">
        <v>67558</v>
      </c>
    </row>
    <row r="948" spans="1:10" ht="15.75" x14ac:dyDescent="0.25">
      <c r="A948" s="1"/>
      <c r="B948" s="2">
        <v>20</v>
      </c>
      <c r="C948" s="6" t="s">
        <v>1032</v>
      </c>
      <c r="D948" s="4"/>
      <c r="E948" s="90">
        <v>0</v>
      </c>
      <c r="F948" s="54"/>
      <c r="G948" s="143">
        <v>73978</v>
      </c>
    </row>
    <row r="949" spans="1:10" s="182" customFormat="1" ht="15.75" hidden="1" x14ac:dyDescent="0.25">
      <c r="A949" s="1"/>
      <c r="B949" s="2">
        <v>21</v>
      </c>
      <c r="C949" s="6" t="s">
        <v>1267</v>
      </c>
      <c r="D949" s="4"/>
      <c r="E949" s="90">
        <v>0</v>
      </c>
      <c r="F949" s="54"/>
      <c r="G949" s="26">
        <v>0</v>
      </c>
    </row>
    <row r="950" spans="1:10" s="182" customFormat="1" ht="15.75" hidden="1" x14ac:dyDescent="0.25">
      <c r="A950" s="1"/>
      <c r="B950" s="2">
        <v>22</v>
      </c>
      <c r="C950" s="6" t="s">
        <v>1266</v>
      </c>
      <c r="D950" s="4"/>
      <c r="E950" s="90">
        <v>0</v>
      </c>
      <c r="F950" s="54"/>
      <c r="G950" s="26">
        <v>0</v>
      </c>
    </row>
    <row r="951" spans="1:10" ht="15.75" x14ac:dyDescent="0.25">
      <c r="A951" s="1"/>
      <c r="B951" s="2">
        <v>23</v>
      </c>
      <c r="C951" s="6" t="s">
        <v>1033</v>
      </c>
      <c r="D951" s="4"/>
      <c r="E951" s="90">
        <v>15681.5</v>
      </c>
      <c r="F951" s="54"/>
      <c r="G951" s="13">
        <v>0</v>
      </c>
    </row>
    <row r="952" spans="1:10" s="104" customFormat="1" ht="15.75" x14ac:dyDescent="0.25">
      <c r="A952" s="1"/>
      <c r="B952" s="2">
        <v>24</v>
      </c>
      <c r="C952" s="6" t="s">
        <v>1164</v>
      </c>
      <c r="D952" s="4"/>
      <c r="E952" s="90">
        <v>0</v>
      </c>
      <c r="F952" s="213"/>
      <c r="G952" s="143">
        <v>485</v>
      </c>
      <c r="J952"/>
    </row>
    <row r="953" spans="1:10" s="182" customFormat="1" ht="15.75" x14ac:dyDescent="0.25">
      <c r="A953" s="1"/>
      <c r="B953" s="2">
        <v>25</v>
      </c>
      <c r="C953" s="6" t="s">
        <v>1268</v>
      </c>
      <c r="D953" s="4"/>
      <c r="E953" s="90">
        <v>2297.8000000000002</v>
      </c>
      <c r="F953" s="54"/>
      <c r="G953" s="12">
        <f>30652.5-23332.5</f>
        <v>7320</v>
      </c>
    </row>
    <row r="954" spans="1:10" s="182" customFormat="1" ht="15.75" x14ac:dyDescent="0.25">
      <c r="A954" s="1"/>
      <c r="B954" s="2">
        <v>26</v>
      </c>
      <c r="C954" s="6" t="s">
        <v>1269</v>
      </c>
      <c r="D954" s="4"/>
      <c r="E954" s="90">
        <v>2674100.7999999998</v>
      </c>
      <c r="F954" s="54"/>
      <c r="G954" s="26">
        <f>1884166.5-68851.5</f>
        <v>1815315</v>
      </c>
    </row>
    <row r="955" spans="1:10" s="286" customFormat="1" ht="15.75" hidden="1" x14ac:dyDescent="0.25">
      <c r="A955" s="1"/>
      <c r="B955" s="2">
        <v>27</v>
      </c>
      <c r="C955" s="6" t="s">
        <v>1386</v>
      </c>
      <c r="D955" s="4"/>
      <c r="E955" s="90">
        <v>0</v>
      </c>
      <c r="F955" s="54"/>
      <c r="G955" s="26">
        <v>0</v>
      </c>
    </row>
    <row r="956" spans="1:10" s="286" customFormat="1" ht="15.75" x14ac:dyDescent="0.25">
      <c r="A956" s="1"/>
      <c r="B956" s="2">
        <v>28</v>
      </c>
      <c r="C956" s="6" t="s">
        <v>1393</v>
      </c>
      <c r="D956" s="4"/>
      <c r="E956" s="90">
        <v>6</v>
      </c>
      <c r="F956" s="54"/>
      <c r="G956" s="26">
        <v>0</v>
      </c>
    </row>
    <row r="957" spans="1:10" s="106" customFormat="1" ht="15.75" x14ac:dyDescent="0.25">
      <c r="A957" s="1"/>
      <c r="B957" s="2">
        <v>29</v>
      </c>
      <c r="C957" s="6" t="s">
        <v>1382</v>
      </c>
      <c r="D957" s="4"/>
      <c r="E957" s="90">
        <v>69244.479999999996</v>
      </c>
      <c r="F957" s="54"/>
      <c r="G957" s="13">
        <v>0</v>
      </c>
      <c r="J957" s="104"/>
    </row>
    <row r="958" spans="1:10" s="106" customFormat="1" ht="15.75" x14ac:dyDescent="0.25">
      <c r="A958" s="1"/>
      <c r="B958" s="2">
        <v>30</v>
      </c>
      <c r="C958" s="6" t="s">
        <v>1383</v>
      </c>
      <c r="D958" s="4"/>
      <c r="E958" s="90">
        <v>33882.480000000003</v>
      </c>
      <c r="F958" s="54"/>
      <c r="G958" s="13">
        <v>0</v>
      </c>
    </row>
    <row r="959" spans="1:10" s="106" customFormat="1" ht="15.75" x14ac:dyDescent="0.25">
      <c r="A959" s="1"/>
      <c r="B959" s="2">
        <v>31</v>
      </c>
      <c r="C959" s="6" t="s">
        <v>1181</v>
      </c>
      <c r="D959" s="4"/>
      <c r="E959" s="90">
        <v>214</v>
      </c>
      <c r="F959" s="54"/>
      <c r="G959" s="13">
        <v>0</v>
      </c>
    </row>
    <row r="960" spans="1:10" s="286" customFormat="1" ht="15.75" x14ac:dyDescent="0.25">
      <c r="A960" s="1"/>
      <c r="B960" s="2">
        <v>32</v>
      </c>
      <c r="C960" s="6" t="s">
        <v>1179</v>
      </c>
      <c r="D960" s="4"/>
      <c r="E960" s="90">
        <v>0.3</v>
      </c>
      <c r="F960" s="54"/>
      <c r="G960" s="22">
        <f>427954+859393</f>
        <v>1287347</v>
      </c>
    </row>
    <row r="961" spans="1:7" s="286" customFormat="1" ht="15.75" x14ac:dyDescent="0.25">
      <c r="A961" s="1"/>
      <c r="B961" s="2">
        <v>33</v>
      </c>
      <c r="C961" s="6" t="s">
        <v>1180</v>
      </c>
      <c r="D961" s="4"/>
      <c r="E961" s="90">
        <v>0.3</v>
      </c>
      <c r="F961" s="54"/>
      <c r="G961" s="13">
        <v>0</v>
      </c>
    </row>
    <row r="962" spans="1:7" s="106" customFormat="1" ht="15.75" x14ac:dyDescent="0.25">
      <c r="A962" s="1"/>
      <c r="B962" s="2">
        <v>34</v>
      </c>
      <c r="C962" s="6" t="s">
        <v>1182</v>
      </c>
      <c r="D962" s="4"/>
      <c r="E962" s="90">
        <v>28748.76</v>
      </c>
      <c r="F962" s="54"/>
      <c r="G962" s="13">
        <v>25819</v>
      </c>
    </row>
    <row r="963" spans="1:7" s="286" customFormat="1" ht="15.75" x14ac:dyDescent="0.25">
      <c r="A963" s="1"/>
      <c r="B963" s="2">
        <v>35</v>
      </c>
      <c r="C963" s="6" t="s">
        <v>1384</v>
      </c>
      <c r="D963" s="4"/>
      <c r="E963" s="90">
        <v>28749.759999999998</v>
      </c>
      <c r="F963" s="54"/>
      <c r="G963" s="13">
        <v>0</v>
      </c>
    </row>
    <row r="964" spans="1:7" s="106" customFormat="1" ht="15.75" x14ac:dyDescent="0.25">
      <c r="A964" s="1"/>
      <c r="B964" s="2">
        <v>36</v>
      </c>
      <c r="C964" s="6" t="s">
        <v>1183</v>
      </c>
      <c r="D964" s="4"/>
      <c r="E964" s="90">
        <v>15781.5</v>
      </c>
      <c r="F964" s="54"/>
      <c r="G964" s="13">
        <v>0</v>
      </c>
    </row>
    <row r="965" spans="1:7" s="106" customFormat="1" ht="15.75" x14ac:dyDescent="0.25">
      <c r="A965" s="1"/>
      <c r="B965" s="2">
        <v>37</v>
      </c>
      <c r="C965" s="6" t="s">
        <v>1184</v>
      </c>
      <c r="D965" s="4"/>
      <c r="E965" s="90">
        <v>15536.5</v>
      </c>
      <c r="F965" s="54"/>
      <c r="G965" s="13">
        <v>0</v>
      </c>
    </row>
    <row r="966" spans="1:7" s="106" customFormat="1" ht="15.75" x14ac:dyDescent="0.25">
      <c r="A966" s="1"/>
      <c r="B966" s="2">
        <v>38</v>
      </c>
      <c r="C966" s="6" t="s">
        <v>1185</v>
      </c>
      <c r="D966" s="4"/>
      <c r="E966" s="90">
        <v>18725.8</v>
      </c>
      <c r="F966" s="54"/>
      <c r="G966" s="13">
        <v>0</v>
      </c>
    </row>
    <row r="967" spans="1:7" s="106" customFormat="1" ht="15.75" x14ac:dyDescent="0.25">
      <c r="A967" s="1"/>
      <c r="B967" s="2">
        <v>39</v>
      </c>
      <c r="C967" s="6" t="s">
        <v>1186</v>
      </c>
      <c r="D967" s="4"/>
      <c r="E967" s="90">
        <v>9527</v>
      </c>
      <c r="F967" s="54"/>
      <c r="G967" s="13">
        <v>0</v>
      </c>
    </row>
    <row r="968" spans="1:7" s="162" customFormat="1" ht="15.75" x14ac:dyDescent="0.25">
      <c r="A968" s="1"/>
      <c r="B968" s="2">
        <v>40</v>
      </c>
      <c r="C968" s="6" t="s">
        <v>1258</v>
      </c>
      <c r="D968" s="4"/>
      <c r="E968" s="90">
        <v>9527</v>
      </c>
      <c r="F968" s="54"/>
      <c r="G968" s="13">
        <v>0</v>
      </c>
    </row>
    <row r="969" spans="1:7" s="182" customFormat="1" ht="15.75" x14ac:dyDescent="0.25">
      <c r="A969" s="1"/>
      <c r="B969" s="2">
        <v>41</v>
      </c>
      <c r="C969" s="6" t="s">
        <v>1276</v>
      </c>
      <c r="D969" s="4"/>
      <c r="E969" s="90">
        <v>132</v>
      </c>
      <c r="F969" s="54"/>
      <c r="G969" s="13">
        <v>0</v>
      </c>
    </row>
    <row r="970" spans="1:7" s="182" customFormat="1" ht="15.75" x14ac:dyDescent="0.25">
      <c r="A970" s="1"/>
      <c r="B970" s="2">
        <v>42</v>
      </c>
      <c r="C970" s="6" t="s">
        <v>1277</v>
      </c>
      <c r="D970" s="4"/>
      <c r="E970" s="90">
        <v>32</v>
      </c>
      <c r="F970" s="54"/>
      <c r="G970" s="13">
        <v>0</v>
      </c>
    </row>
    <row r="971" spans="1:7" s="182" customFormat="1" ht="15.75" x14ac:dyDescent="0.25">
      <c r="A971" s="1"/>
      <c r="B971" s="2">
        <v>43</v>
      </c>
      <c r="C971" s="6" t="s">
        <v>1278</v>
      </c>
      <c r="D971" s="4"/>
      <c r="E971" s="90">
        <v>32</v>
      </c>
      <c r="F971" s="54"/>
      <c r="G971" s="13">
        <v>0</v>
      </c>
    </row>
    <row r="972" spans="1:7" s="182" customFormat="1" ht="15.75" x14ac:dyDescent="0.25">
      <c r="A972" s="1"/>
      <c r="B972" s="2">
        <v>44</v>
      </c>
      <c r="C972" s="6" t="s">
        <v>1385</v>
      </c>
      <c r="D972" s="4"/>
      <c r="E972" s="90">
        <v>1054</v>
      </c>
      <c r="F972" s="54"/>
      <c r="G972" s="13">
        <v>0</v>
      </c>
    </row>
    <row r="973" spans="1:7" s="182" customFormat="1" ht="15.75" x14ac:dyDescent="0.25">
      <c r="A973" s="1"/>
      <c r="B973" s="2">
        <v>45</v>
      </c>
      <c r="C973" s="6" t="s">
        <v>1279</v>
      </c>
      <c r="D973" s="4"/>
      <c r="E973" s="90">
        <v>1055</v>
      </c>
      <c r="F973" s="54"/>
      <c r="G973" s="13">
        <v>0</v>
      </c>
    </row>
    <row r="974" spans="1:7" s="106" customFormat="1" ht="15.75" x14ac:dyDescent="0.25">
      <c r="A974" s="1"/>
      <c r="B974" s="2">
        <v>46</v>
      </c>
      <c r="C974" s="6" t="s">
        <v>1190</v>
      </c>
      <c r="D974" s="4"/>
      <c r="E974" s="90">
        <v>57018.18</v>
      </c>
      <c r="F974" s="54"/>
      <c r="G974" s="143">
        <v>57018.18</v>
      </c>
    </row>
    <row r="975" spans="1:7" ht="15.75" x14ac:dyDescent="0.25">
      <c r="A975" s="1"/>
      <c r="B975" s="2">
        <v>47</v>
      </c>
      <c r="C975" s="6" t="s">
        <v>1034</v>
      </c>
      <c r="D975" s="4"/>
      <c r="E975" s="90">
        <v>0</v>
      </c>
      <c r="F975" s="54"/>
      <c r="G975" s="90">
        <v>181554</v>
      </c>
    </row>
    <row r="976" spans="1:7" s="288" customFormat="1" ht="15.75" x14ac:dyDescent="0.25">
      <c r="A976" s="1"/>
      <c r="B976" s="2">
        <v>48</v>
      </c>
      <c r="C976" s="6" t="s">
        <v>1398</v>
      </c>
      <c r="D976" s="4"/>
      <c r="E976" s="90">
        <v>0</v>
      </c>
      <c r="F976" s="54"/>
      <c r="G976" s="90">
        <v>847</v>
      </c>
    </row>
    <row r="977" spans="1:10" s="217" customFormat="1" ht="15.75" x14ac:dyDescent="0.25">
      <c r="A977" s="1"/>
      <c r="B977" s="2">
        <v>49</v>
      </c>
      <c r="C977" s="6" t="s">
        <v>1161</v>
      </c>
      <c r="D977" s="4"/>
      <c r="E977" s="90">
        <v>712160</v>
      </c>
      <c r="F977" s="54"/>
      <c r="G977" s="90">
        <v>0</v>
      </c>
    </row>
    <row r="978" spans="1:10" ht="16.5" thickBot="1" x14ac:dyDescent="0.3">
      <c r="A978" s="1"/>
      <c r="B978" s="4"/>
      <c r="C978" s="4"/>
      <c r="D978" s="4"/>
      <c r="E978" s="203">
        <f>SUM(E929:E977)</f>
        <v>31896231.980000004</v>
      </c>
      <c r="F978" s="4"/>
      <c r="G978" s="51">
        <f>SUM(G929:G977)</f>
        <v>33777640.82</v>
      </c>
      <c r="J978" s="88"/>
    </row>
    <row r="979" spans="1:10" ht="16.5" x14ac:dyDescent="0.25">
      <c r="A979" s="1"/>
      <c r="B979" s="383" t="s">
        <v>77</v>
      </c>
      <c r="C979" s="383"/>
      <c r="D979" s="383"/>
      <c r="E979" s="3"/>
      <c r="F979" s="3"/>
      <c r="G979" s="3"/>
      <c r="J979" s="88"/>
    </row>
    <row r="980" spans="1:10" ht="16.5" x14ac:dyDescent="0.25">
      <c r="A980" s="1"/>
      <c r="B980" s="406" t="s">
        <v>1160</v>
      </c>
      <c r="C980" s="406"/>
      <c r="D980" s="406"/>
      <c r="E980" s="370" t="s">
        <v>1201</v>
      </c>
      <c r="F980" s="370"/>
      <c r="G980" s="370"/>
    </row>
    <row r="981" spans="1:10" s="117" customFormat="1" ht="15.75" x14ac:dyDescent="0.25">
      <c r="A981" s="1"/>
      <c r="B981" s="186" t="s">
        <v>1165</v>
      </c>
      <c r="C981" s="118"/>
      <c r="D981" s="118"/>
      <c r="E981" s="285">
        <v>2347435</v>
      </c>
      <c r="F981" s="3"/>
      <c r="G981" s="90">
        <v>8062077</v>
      </c>
      <c r="J981" s="88"/>
    </row>
    <row r="982" spans="1:10" s="185" customFormat="1" ht="15.75" x14ac:dyDescent="0.25">
      <c r="A982" s="1"/>
      <c r="B982" s="186"/>
      <c r="C982" s="186"/>
      <c r="D982" s="186"/>
      <c r="E982" s="90"/>
      <c r="F982" s="3"/>
      <c r="G982" s="12"/>
      <c r="J982" s="88"/>
    </row>
    <row r="983" spans="1:10" s="117" customFormat="1" ht="15.75" x14ac:dyDescent="0.25">
      <c r="A983" s="1"/>
      <c r="B983" s="367" t="s">
        <v>56</v>
      </c>
      <c r="C983" s="368"/>
      <c r="D983" s="369"/>
      <c r="E983" s="364" t="s">
        <v>1200</v>
      </c>
      <c r="F983" s="365"/>
      <c r="G983" s="366"/>
      <c r="J983" s="88"/>
    </row>
    <row r="984" spans="1:10" s="117" customFormat="1" ht="15.75" x14ac:dyDescent="0.25">
      <c r="A984" s="1"/>
      <c r="B984" s="2">
        <v>1</v>
      </c>
      <c r="C984" s="3" t="s">
        <v>41</v>
      </c>
      <c r="D984" s="8" t="s">
        <v>1231</v>
      </c>
      <c r="E984" s="145" t="s">
        <v>1230</v>
      </c>
      <c r="F984" s="12"/>
      <c r="G984" s="145" t="s">
        <v>1230</v>
      </c>
      <c r="J984" s="88"/>
    </row>
    <row r="985" spans="1:10" s="117" customFormat="1" ht="15.75" x14ac:dyDescent="0.25">
      <c r="A985" s="1"/>
      <c r="B985" s="3"/>
      <c r="C985" s="6" t="s">
        <v>42</v>
      </c>
      <c r="D985" s="12">
        <v>360816.5</v>
      </c>
      <c r="E985" s="12">
        <v>321546.5</v>
      </c>
      <c r="F985" s="12"/>
      <c r="G985" s="111">
        <v>15045</v>
      </c>
      <c r="J985" s="88"/>
    </row>
    <row r="986" spans="1:10" s="117" customFormat="1" ht="15.75" x14ac:dyDescent="0.25">
      <c r="A986" s="1"/>
      <c r="B986" s="3"/>
      <c r="C986" s="6" t="s">
        <v>43</v>
      </c>
      <c r="D986" s="12">
        <v>909025</v>
      </c>
      <c r="E986" s="12">
        <v>667950</v>
      </c>
      <c r="F986" s="12"/>
      <c r="G986" s="111">
        <v>85440</v>
      </c>
      <c r="J986" s="88"/>
    </row>
    <row r="987" spans="1:10" s="117" customFormat="1" ht="15.75" x14ac:dyDescent="0.25">
      <c r="A987" s="1"/>
      <c r="B987" s="3"/>
      <c r="C987" s="6" t="s">
        <v>44</v>
      </c>
      <c r="D987" s="12">
        <v>0</v>
      </c>
      <c r="E987" s="12">
        <v>0</v>
      </c>
      <c r="F987" s="12"/>
      <c r="G987" s="111">
        <v>333358.8</v>
      </c>
      <c r="J987" s="88"/>
    </row>
    <row r="988" spans="1:10" s="117" customFormat="1" ht="15.75" x14ac:dyDescent="0.25">
      <c r="A988" s="1"/>
      <c r="B988" s="3"/>
      <c r="C988" s="6" t="s">
        <v>45</v>
      </c>
      <c r="D988" s="12">
        <v>481000</v>
      </c>
      <c r="E988" s="12">
        <v>629000</v>
      </c>
      <c r="F988" s="12"/>
      <c r="G988" s="111">
        <v>42540</v>
      </c>
      <c r="J988" s="88"/>
    </row>
    <row r="989" spans="1:10" s="117" customFormat="1" ht="15.75" x14ac:dyDescent="0.25">
      <c r="A989" s="1"/>
      <c r="B989" s="3"/>
      <c r="C989" s="6" t="s">
        <v>46</v>
      </c>
      <c r="D989" s="12">
        <v>66550</v>
      </c>
      <c r="E989" s="12">
        <v>59400</v>
      </c>
      <c r="F989" s="12"/>
      <c r="G989" s="111">
        <v>37291.199999999997</v>
      </c>
      <c r="J989" s="88"/>
    </row>
    <row r="990" spans="1:10" s="117" customFormat="1" ht="15.75" x14ac:dyDescent="0.25">
      <c r="A990" s="1"/>
      <c r="B990" s="3"/>
      <c r="C990" s="6" t="s">
        <v>47</v>
      </c>
      <c r="D990" s="12">
        <v>3920</v>
      </c>
      <c r="E990" s="12">
        <v>2990</v>
      </c>
      <c r="F990" s="12"/>
      <c r="G990" s="111">
        <v>70700</v>
      </c>
      <c r="J990" s="88"/>
    </row>
    <row r="991" spans="1:10" s="117" customFormat="1" ht="15.75" x14ac:dyDescent="0.25">
      <c r="A991" s="1"/>
      <c r="B991" s="3"/>
      <c r="C991" s="6" t="s">
        <v>48</v>
      </c>
      <c r="D991" s="12">
        <v>0</v>
      </c>
      <c r="E991" s="12">
        <v>0</v>
      </c>
      <c r="F991" s="12"/>
      <c r="G991" s="111">
        <v>65941.759999999995</v>
      </c>
      <c r="I991" s="88">
        <f>D994+D998</f>
        <v>2525411.5</v>
      </c>
      <c r="J991" s="88"/>
    </row>
    <row r="992" spans="1:10" s="117" customFormat="1" ht="15.75" x14ac:dyDescent="0.25">
      <c r="A992" s="1"/>
      <c r="B992" s="3"/>
      <c r="C992" s="6" t="s">
        <v>49</v>
      </c>
      <c r="D992" s="12">
        <v>17100</v>
      </c>
      <c r="E992" s="12">
        <v>26900</v>
      </c>
      <c r="F992" s="12"/>
      <c r="G992" s="111">
        <v>22830</v>
      </c>
      <c r="J992" s="88"/>
    </row>
    <row r="993" spans="1:10" s="117" customFormat="1" ht="15.75" x14ac:dyDescent="0.25">
      <c r="A993" s="1"/>
      <c r="B993" s="3"/>
      <c r="C993" s="6" t="s">
        <v>50</v>
      </c>
      <c r="D993" s="20">
        <v>637000</v>
      </c>
      <c r="E993" s="20">
        <v>637000</v>
      </c>
      <c r="F993" s="12"/>
      <c r="G993" s="110">
        <v>2377281</v>
      </c>
      <c r="I993" s="293"/>
      <c r="J993" s="88"/>
    </row>
    <row r="994" spans="1:10" s="117" customFormat="1" ht="15.75" x14ac:dyDescent="0.25">
      <c r="A994" s="1"/>
      <c r="B994" s="3"/>
      <c r="C994" s="6" t="s">
        <v>51</v>
      </c>
      <c r="D994" s="12">
        <f>SUM(D985:D993)</f>
        <v>2475411.5</v>
      </c>
      <c r="E994" s="12">
        <f>SUM(E985:E993)</f>
        <v>2344786.5</v>
      </c>
      <c r="F994" s="12"/>
      <c r="G994" s="90">
        <f>SUM(G985:G993)</f>
        <v>3050427.76</v>
      </c>
      <c r="I994" s="88">
        <f>D994-E994</f>
        <v>130625</v>
      </c>
      <c r="J994" s="88"/>
    </row>
    <row r="995" spans="1:10" s="117" customFormat="1" ht="15.75" x14ac:dyDescent="0.25">
      <c r="A995" s="1"/>
      <c r="B995" s="3"/>
      <c r="C995" s="5"/>
      <c r="D995" s="3"/>
      <c r="E995" s="12"/>
      <c r="F995" s="12"/>
      <c r="G995" s="90"/>
      <c r="I995" s="88"/>
      <c r="J995" s="88"/>
    </row>
    <row r="996" spans="1:10" s="117" customFormat="1" ht="15.75" x14ac:dyDescent="0.25">
      <c r="A996" s="1"/>
      <c r="B996" s="2">
        <v>2</v>
      </c>
      <c r="C996" s="3" t="s">
        <v>52</v>
      </c>
      <c r="D996" s="12">
        <v>65400</v>
      </c>
      <c r="E996" s="12">
        <v>65400</v>
      </c>
      <c r="F996" s="12"/>
      <c r="G996" s="90">
        <v>65400</v>
      </c>
      <c r="I996" s="88"/>
      <c r="J996" s="88"/>
    </row>
    <row r="997" spans="1:10" s="117" customFormat="1" ht="15.75" x14ac:dyDescent="0.25">
      <c r="A997" s="1"/>
      <c r="B997" s="3"/>
      <c r="C997" s="3"/>
      <c r="D997" s="12"/>
      <c r="E997" s="12"/>
      <c r="F997" s="12"/>
      <c r="G997" s="90"/>
      <c r="J997" s="88"/>
    </row>
    <row r="998" spans="1:10" s="117" customFormat="1" ht="15.75" x14ac:dyDescent="0.25">
      <c r="A998" s="1"/>
      <c r="B998" s="2">
        <v>3</v>
      </c>
      <c r="C998" s="3" t="s">
        <v>53</v>
      </c>
      <c r="D998" s="12">
        <v>50000</v>
      </c>
      <c r="E998" s="12">
        <v>50000</v>
      </c>
      <c r="F998" s="12"/>
      <c r="G998" s="90">
        <v>50000</v>
      </c>
      <c r="I998" s="88"/>
      <c r="J998" s="88"/>
    </row>
    <row r="999" spans="1:10" s="117" customFormat="1" ht="15.75" x14ac:dyDescent="0.25">
      <c r="A999" s="1"/>
      <c r="B999" s="3"/>
      <c r="C999" s="6" t="s">
        <v>54</v>
      </c>
      <c r="D999" s="3"/>
      <c r="E999" s="12"/>
      <c r="F999" s="12"/>
      <c r="G999" s="90"/>
      <c r="I999" s="88"/>
      <c r="J999" s="88"/>
    </row>
    <row r="1000" spans="1:10" s="117" customFormat="1" ht="15.75" x14ac:dyDescent="0.25">
      <c r="A1000" s="1"/>
      <c r="B1000" s="3"/>
      <c r="C1000" s="6" t="s">
        <v>55</v>
      </c>
      <c r="D1000" s="3"/>
      <c r="E1000" s="12"/>
      <c r="F1000" s="12"/>
      <c r="G1000" s="12"/>
      <c r="J1000" s="88"/>
    </row>
    <row r="1001" spans="1:10" s="117" customFormat="1" ht="16.5" thickBot="1" x14ac:dyDescent="0.3">
      <c r="A1001" s="1"/>
      <c r="B1001" s="3"/>
      <c r="C1001" s="3"/>
      <c r="D1001" s="112">
        <f>D994+D996+D998</f>
        <v>2590811.5</v>
      </c>
      <c r="E1001" s="112">
        <f>E994+E996+E998</f>
        <v>2460186.5</v>
      </c>
      <c r="F1001" s="13"/>
      <c r="G1001" s="15">
        <f>SUM(G994:G1000)</f>
        <v>3165827.76</v>
      </c>
      <c r="I1001" s="131">
        <f>D1001-E1001</f>
        <v>130625</v>
      </c>
      <c r="J1001" s="88"/>
    </row>
    <row r="1002" spans="1:10" s="117" customFormat="1" ht="15.75" x14ac:dyDescent="0.25">
      <c r="A1002" s="1"/>
      <c r="B1002" s="118"/>
      <c r="C1002" s="118"/>
      <c r="D1002" s="118"/>
      <c r="E1002" s="90"/>
      <c r="F1002" s="3"/>
      <c r="G1002" s="12"/>
      <c r="I1002" s="88"/>
      <c r="J1002" s="88"/>
    </row>
    <row r="1003" spans="1:10" s="117" customFormat="1" ht="15.75" x14ac:dyDescent="0.25">
      <c r="A1003" s="1"/>
      <c r="B1003" s="380" t="s">
        <v>1035</v>
      </c>
      <c r="C1003" s="381"/>
      <c r="D1003" s="382"/>
      <c r="E1003" s="364" t="s">
        <v>1036</v>
      </c>
      <c r="F1003" s="365"/>
      <c r="G1003" s="366"/>
      <c r="I1003" s="88"/>
      <c r="J1003" s="88"/>
    </row>
    <row r="1004" spans="1:10" s="117" customFormat="1" ht="15.75" x14ac:dyDescent="0.25">
      <c r="A1004" s="1"/>
      <c r="B1004" s="37">
        <v>1</v>
      </c>
      <c r="C1004" s="5" t="s">
        <v>1037</v>
      </c>
      <c r="D1004" s="4"/>
      <c r="E1004" s="23">
        <v>12000</v>
      </c>
      <c r="F1004" s="25"/>
      <c r="G1004" s="23">
        <v>12000</v>
      </c>
      <c r="I1004" s="88"/>
      <c r="J1004" s="88"/>
    </row>
    <row r="1005" spans="1:10" s="117" customFormat="1" ht="15.75" x14ac:dyDescent="0.25">
      <c r="A1005" s="1"/>
      <c r="B1005" s="37">
        <v>2</v>
      </c>
      <c r="C1005" s="5" t="s">
        <v>1038</v>
      </c>
      <c r="D1005" s="4"/>
      <c r="E1005" s="23">
        <v>2000</v>
      </c>
      <c r="F1005" s="25"/>
      <c r="G1005" s="23">
        <v>2000</v>
      </c>
      <c r="J1005" s="88"/>
    </row>
    <row r="1006" spans="1:10" s="117" customFormat="1" ht="15.75" x14ac:dyDescent="0.25">
      <c r="A1006" s="1"/>
      <c r="B1006" s="37">
        <v>3</v>
      </c>
      <c r="C1006" s="5" t="s">
        <v>1039</v>
      </c>
      <c r="D1006" s="4"/>
      <c r="E1006" s="23">
        <v>5000</v>
      </c>
      <c r="F1006" s="25"/>
      <c r="G1006" s="23">
        <v>5000</v>
      </c>
      <c r="J1006" s="88"/>
    </row>
    <row r="1007" spans="1:10" s="117" customFormat="1" ht="15.75" x14ac:dyDescent="0.25">
      <c r="A1007" s="1"/>
      <c r="B1007" s="37">
        <v>4</v>
      </c>
      <c r="C1007" s="5" t="s">
        <v>1040</v>
      </c>
      <c r="D1007" s="4"/>
      <c r="E1007" s="23">
        <v>142500</v>
      </c>
      <c r="F1007" s="25"/>
      <c r="G1007" s="23">
        <v>142500</v>
      </c>
      <c r="J1007" s="88"/>
    </row>
    <row r="1008" spans="1:10" s="117" customFormat="1" ht="15.75" x14ac:dyDescent="0.25">
      <c r="A1008" s="1"/>
      <c r="B1008" s="37">
        <v>5</v>
      </c>
      <c r="C1008" s="5" t="s">
        <v>1040</v>
      </c>
      <c r="D1008" s="4"/>
      <c r="E1008" s="23">
        <v>12162</v>
      </c>
      <c r="F1008" s="25"/>
      <c r="G1008" s="23">
        <v>12162</v>
      </c>
      <c r="J1008" s="88"/>
    </row>
    <row r="1009" spans="1:10" s="117" customFormat="1" ht="15.75" x14ac:dyDescent="0.25">
      <c r="A1009" s="1"/>
      <c r="B1009" s="37">
        <v>6</v>
      </c>
      <c r="C1009" s="5" t="s">
        <v>1040</v>
      </c>
      <c r="D1009" s="4"/>
      <c r="E1009" s="23">
        <v>24064</v>
      </c>
      <c r="F1009" s="25"/>
      <c r="G1009" s="23">
        <v>24064</v>
      </c>
      <c r="J1009" s="88"/>
    </row>
    <row r="1010" spans="1:10" s="117" customFormat="1" ht="15.75" x14ac:dyDescent="0.25">
      <c r="A1010" s="1"/>
      <c r="B1010" s="37">
        <v>7</v>
      </c>
      <c r="C1010" s="5" t="s">
        <v>1040</v>
      </c>
      <c r="D1010" s="4"/>
      <c r="E1010" s="23">
        <v>18570</v>
      </c>
      <c r="F1010" s="25"/>
      <c r="G1010" s="23">
        <v>18570</v>
      </c>
      <c r="J1010" s="88"/>
    </row>
    <row r="1011" spans="1:10" s="117" customFormat="1" ht="15.75" x14ac:dyDescent="0.25">
      <c r="A1011" s="1"/>
      <c r="B1011" s="37">
        <v>8</v>
      </c>
      <c r="C1011" s="5" t="s">
        <v>1041</v>
      </c>
      <c r="D1011" s="4"/>
      <c r="E1011" s="23">
        <v>204545</v>
      </c>
      <c r="F1011" s="25"/>
      <c r="G1011" s="23">
        <v>204545</v>
      </c>
      <c r="J1011" s="88"/>
    </row>
    <row r="1012" spans="1:10" s="117" customFormat="1" ht="15.75" x14ac:dyDescent="0.25">
      <c r="A1012" s="1"/>
      <c r="B1012" s="37">
        <v>9</v>
      </c>
      <c r="C1012" s="5" t="s">
        <v>1042</v>
      </c>
      <c r="D1012" s="4"/>
      <c r="E1012" s="23">
        <v>5000</v>
      </c>
      <c r="F1012" s="25"/>
      <c r="G1012" s="23">
        <v>5000</v>
      </c>
      <c r="J1012" s="88"/>
    </row>
    <row r="1013" spans="1:10" s="117" customFormat="1" ht="15.75" x14ac:dyDescent="0.25">
      <c r="A1013" s="1"/>
      <c r="B1013" s="37">
        <v>10</v>
      </c>
      <c r="C1013" s="5" t="s">
        <v>1043</v>
      </c>
      <c r="D1013" s="4"/>
      <c r="E1013" s="23">
        <v>2000</v>
      </c>
      <c r="F1013" s="25"/>
      <c r="G1013" s="23">
        <v>2000</v>
      </c>
      <c r="J1013" s="88"/>
    </row>
    <row r="1014" spans="1:10" s="117" customFormat="1" ht="15.75" x14ac:dyDescent="0.25">
      <c r="A1014" s="1"/>
      <c r="B1014" s="37">
        <v>11</v>
      </c>
      <c r="C1014" s="5" t="s">
        <v>1044</v>
      </c>
      <c r="D1014" s="4"/>
      <c r="E1014" s="23">
        <v>1000</v>
      </c>
      <c r="F1014" s="25"/>
      <c r="G1014" s="23">
        <v>1000</v>
      </c>
      <c r="J1014" s="88"/>
    </row>
    <row r="1015" spans="1:10" s="117" customFormat="1" ht="15.75" x14ac:dyDescent="0.25">
      <c r="A1015" s="1"/>
      <c r="B1015" s="37">
        <v>12</v>
      </c>
      <c r="C1015" s="5" t="s">
        <v>1045</v>
      </c>
      <c r="D1015" s="4"/>
      <c r="E1015" s="23">
        <v>500</v>
      </c>
      <c r="F1015" s="25"/>
      <c r="G1015" s="23">
        <v>500</v>
      </c>
      <c r="J1015" s="88"/>
    </row>
    <row r="1016" spans="1:10" s="117" customFormat="1" ht="15.75" x14ac:dyDescent="0.25">
      <c r="A1016" s="1"/>
      <c r="B1016" s="37">
        <v>13</v>
      </c>
      <c r="C1016" s="5" t="s">
        <v>1046</v>
      </c>
      <c r="D1016" s="4"/>
      <c r="E1016" s="23">
        <v>56153</v>
      </c>
      <c r="F1016" s="25"/>
      <c r="G1016" s="23">
        <v>56153</v>
      </c>
      <c r="J1016" s="88"/>
    </row>
    <row r="1017" spans="1:10" s="117" customFormat="1" ht="15.75" x14ac:dyDescent="0.25">
      <c r="A1017" s="1"/>
      <c r="B1017" s="37">
        <v>14</v>
      </c>
      <c r="C1017" s="5" t="s">
        <v>1047</v>
      </c>
      <c r="D1017" s="4"/>
      <c r="E1017" s="23">
        <v>37000</v>
      </c>
      <c r="F1017" s="25"/>
      <c r="G1017" s="23">
        <v>37000</v>
      </c>
      <c r="J1017" s="88"/>
    </row>
    <row r="1018" spans="1:10" s="117" customFormat="1" ht="15.75" x14ac:dyDescent="0.25">
      <c r="A1018" s="1"/>
      <c r="B1018" s="37">
        <v>15</v>
      </c>
      <c r="C1018" s="5" t="s">
        <v>1048</v>
      </c>
      <c r="D1018" s="4"/>
      <c r="E1018" s="23">
        <v>25000</v>
      </c>
      <c r="F1018" s="25"/>
      <c r="G1018" s="23">
        <v>25000</v>
      </c>
      <c r="J1018" s="88"/>
    </row>
    <row r="1019" spans="1:10" s="117" customFormat="1" ht="15.75" x14ac:dyDescent="0.25">
      <c r="A1019" s="1"/>
      <c r="B1019" s="37">
        <v>16</v>
      </c>
      <c r="C1019" s="5" t="s">
        <v>1049</v>
      </c>
      <c r="D1019" s="4"/>
      <c r="E1019" s="23">
        <v>10000</v>
      </c>
      <c r="F1019" s="25"/>
      <c r="G1019" s="23">
        <v>10000</v>
      </c>
      <c r="J1019" s="88"/>
    </row>
    <row r="1020" spans="1:10" s="117" customFormat="1" ht="15.75" x14ac:dyDescent="0.25">
      <c r="A1020" s="1"/>
      <c r="B1020" s="37">
        <v>17</v>
      </c>
      <c r="C1020" s="5" t="s">
        <v>1050</v>
      </c>
      <c r="D1020" s="4"/>
      <c r="E1020" s="23">
        <v>10000</v>
      </c>
      <c r="F1020" s="25"/>
      <c r="G1020" s="23">
        <v>10000</v>
      </c>
      <c r="J1020" s="88"/>
    </row>
    <row r="1021" spans="1:10" s="117" customFormat="1" ht="15.75" x14ac:dyDescent="0.25">
      <c r="A1021" s="1"/>
      <c r="B1021" s="37">
        <v>18</v>
      </c>
      <c r="C1021" s="5" t="s">
        <v>1051</v>
      </c>
      <c r="D1021" s="4"/>
      <c r="E1021" s="23">
        <v>2000</v>
      </c>
      <c r="F1021" s="25"/>
      <c r="G1021" s="23">
        <v>2000</v>
      </c>
      <c r="J1021" s="88"/>
    </row>
    <row r="1022" spans="1:10" s="117" customFormat="1" ht="15.75" x14ac:dyDescent="0.25">
      <c r="A1022" s="1"/>
      <c r="B1022" s="37">
        <v>19</v>
      </c>
      <c r="C1022" s="6" t="s">
        <v>1052</v>
      </c>
      <c r="D1022" s="4"/>
      <c r="E1022" s="23">
        <v>20000</v>
      </c>
      <c r="F1022" s="25"/>
      <c r="G1022" s="23">
        <v>20000</v>
      </c>
      <c r="J1022" s="88"/>
    </row>
    <row r="1023" spans="1:10" s="117" customFormat="1" ht="15.75" x14ac:dyDescent="0.25">
      <c r="A1023" s="1"/>
      <c r="B1023" s="37">
        <v>20</v>
      </c>
      <c r="C1023" s="5" t="s">
        <v>1053</v>
      </c>
      <c r="D1023" s="4"/>
      <c r="E1023" s="23">
        <f>25000</f>
        <v>25000</v>
      </c>
      <c r="F1023" s="25"/>
      <c r="G1023" s="23">
        <f>25000</f>
        <v>25000</v>
      </c>
      <c r="J1023" s="88"/>
    </row>
    <row r="1024" spans="1:10" s="117" customFormat="1" ht="15.75" x14ac:dyDescent="0.25">
      <c r="A1024" s="1"/>
      <c r="B1024" s="37">
        <v>21</v>
      </c>
      <c r="C1024" s="5" t="s">
        <v>1054</v>
      </c>
      <c r="D1024" s="4"/>
      <c r="E1024" s="23">
        <v>500000</v>
      </c>
      <c r="F1024" s="25"/>
      <c r="G1024" s="23">
        <v>500000</v>
      </c>
      <c r="J1024" s="88"/>
    </row>
    <row r="1025" spans="1:11" s="117" customFormat="1" ht="15.75" x14ac:dyDescent="0.25">
      <c r="A1025" s="1"/>
      <c r="B1025" s="37">
        <v>22</v>
      </c>
      <c r="C1025" s="5" t="s">
        <v>1055</v>
      </c>
      <c r="D1025" s="4"/>
      <c r="E1025" s="23">
        <v>200000</v>
      </c>
      <c r="F1025" s="25"/>
      <c r="G1025" s="23">
        <v>200000</v>
      </c>
      <c r="J1025" s="88"/>
    </row>
    <row r="1026" spans="1:11" s="286" customFormat="1" ht="15.75" x14ac:dyDescent="0.25">
      <c r="A1026" s="1"/>
      <c r="B1026" s="37">
        <v>23</v>
      </c>
      <c r="C1026" s="5" t="s">
        <v>1388</v>
      </c>
      <c r="D1026" s="4"/>
      <c r="E1026" s="23">
        <v>5000</v>
      </c>
      <c r="F1026" s="25"/>
      <c r="G1026" s="23">
        <v>0</v>
      </c>
      <c r="J1026" s="88"/>
    </row>
    <row r="1027" spans="1:11" s="286" customFormat="1" ht="15.75" x14ac:dyDescent="0.25">
      <c r="A1027" s="1"/>
      <c r="B1027" s="37">
        <v>24</v>
      </c>
      <c r="C1027" s="5" t="s">
        <v>1389</v>
      </c>
      <c r="D1027" s="4"/>
      <c r="E1027" s="23">
        <v>0</v>
      </c>
      <c r="F1027" s="25"/>
      <c r="G1027" s="23">
        <v>1350000</v>
      </c>
      <c r="J1027" s="88"/>
      <c r="K1027" s="88"/>
    </row>
    <row r="1028" spans="1:11" s="117" customFormat="1" ht="15.75" x14ac:dyDescent="0.25">
      <c r="A1028" s="1"/>
      <c r="B1028" s="4"/>
      <c r="C1028" s="4"/>
      <c r="D1028" s="4"/>
      <c r="E1028" s="196">
        <f>SUM(E1004:E1027)</f>
        <v>1319494</v>
      </c>
      <c r="F1028" s="25"/>
      <c r="G1028" s="196">
        <f>SUM(G1004:G1027)</f>
        <v>2664494</v>
      </c>
      <c r="I1028" s="88"/>
      <c r="J1028" s="197" t="s">
        <v>1387</v>
      </c>
    </row>
    <row r="1029" spans="1:11" s="117" customFormat="1" ht="15.75" x14ac:dyDescent="0.25">
      <c r="A1029" s="1"/>
      <c r="B1029" s="3"/>
      <c r="C1029" s="3"/>
      <c r="D1029" s="3"/>
      <c r="E1029" s="12"/>
      <c r="F1029" s="3"/>
      <c r="G1029" s="3"/>
      <c r="I1029" s="88"/>
      <c r="J1029" s="88" t="s">
        <v>1390</v>
      </c>
    </row>
    <row r="1030" spans="1:11" s="117" customFormat="1" ht="15.75" x14ac:dyDescent="0.25">
      <c r="A1030" s="1"/>
      <c r="B1030" s="380" t="s">
        <v>1056</v>
      </c>
      <c r="C1030" s="381"/>
      <c r="D1030" s="382"/>
      <c r="E1030" s="364" t="s">
        <v>1057</v>
      </c>
      <c r="F1030" s="365"/>
      <c r="G1030" s="366"/>
      <c r="J1030" s="88"/>
    </row>
    <row r="1031" spans="1:11" s="117" customFormat="1" ht="15.75" x14ac:dyDescent="0.25">
      <c r="A1031" s="1"/>
      <c r="B1031" s="405" t="s">
        <v>1058</v>
      </c>
      <c r="C1031" s="405"/>
      <c r="D1031" s="4"/>
      <c r="E1031" s="39"/>
      <c r="F1031" s="25"/>
      <c r="G1031" s="39"/>
      <c r="J1031" s="88"/>
    </row>
    <row r="1032" spans="1:11" s="117" customFormat="1" ht="15.75" x14ac:dyDescent="0.25">
      <c r="A1032" s="1"/>
      <c r="B1032" s="14">
        <v>1</v>
      </c>
      <c r="C1032" s="5" t="s">
        <v>1059</v>
      </c>
      <c r="D1032" s="4"/>
      <c r="E1032" s="109">
        <v>280218</v>
      </c>
      <c r="F1032" s="12"/>
      <c r="G1032" s="201">
        <v>237500</v>
      </c>
      <c r="J1032" s="88"/>
    </row>
    <row r="1033" spans="1:11" s="117" customFormat="1" ht="15.75" x14ac:dyDescent="0.25">
      <c r="A1033" s="1"/>
      <c r="B1033" s="14">
        <v>2</v>
      </c>
      <c r="C1033" s="5" t="s">
        <v>1060</v>
      </c>
      <c r="D1033" s="4"/>
      <c r="E1033" s="109">
        <v>16000</v>
      </c>
      <c r="F1033" s="12"/>
      <c r="G1033" s="109">
        <v>33800</v>
      </c>
      <c r="J1033" s="88"/>
    </row>
    <row r="1034" spans="1:11" s="117" customFormat="1" ht="15.75" x14ac:dyDescent="0.25">
      <c r="A1034" s="1"/>
      <c r="B1034" s="14">
        <v>3</v>
      </c>
      <c r="C1034" s="5" t="s">
        <v>1061</v>
      </c>
      <c r="D1034" s="4"/>
      <c r="E1034" s="109">
        <v>1103854</v>
      </c>
      <c r="F1034" s="12"/>
      <c r="G1034" s="201">
        <v>999400</v>
      </c>
      <c r="J1034" s="88"/>
    </row>
    <row r="1035" spans="1:11" s="117" customFormat="1" ht="15.75" x14ac:dyDescent="0.25">
      <c r="A1035" s="1"/>
      <c r="B1035" s="14">
        <v>4</v>
      </c>
      <c r="C1035" s="5" t="s">
        <v>1062</v>
      </c>
      <c r="D1035" s="4"/>
      <c r="E1035" s="109">
        <v>851854</v>
      </c>
      <c r="F1035" s="12"/>
      <c r="G1035" s="201">
        <v>245500</v>
      </c>
      <c r="J1035" s="88"/>
    </row>
    <row r="1036" spans="1:11" s="117" customFormat="1" ht="15.75" x14ac:dyDescent="0.25">
      <c r="A1036" s="1"/>
      <c r="B1036" s="14">
        <v>5</v>
      </c>
      <c r="C1036" s="5" t="s">
        <v>1063</v>
      </c>
      <c r="D1036" s="4"/>
      <c r="E1036" s="109">
        <v>17000</v>
      </c>
      <c r="F1036" s="12"/>
      <c r="G1036" s="109">
        <v>35000</v>
      </c>
      <c r="J1036" s="88"/>
    </row>
    <row r="1037" spans="1:11" s="117" customFormat="1" ht="15.75" x14ac:dyDescent="0.25">
      <c r="A1037" s="1"/>
      <c r="B1037" s="14">
        <v>6</v>
      </c>
      <c r="C1037" s="5" t="s">
        <v>1064</v>
      </c>
      <c r="D1037" s="4"/>
      <c r="E1037" s="109">
        <v>21000</v>
      </c>
      <c r="F1037" s="12"/>
      <c r="G1037" s="201">
        <v>32000</v>
      </c>
      <c r="J1037" s="88"/>
    </row>
    <row r="1038" spans="1:11" s="117" customFormat="1" ht="15.75" x14ac:dyDescent="0.25">
      <c r="A1038" s="1"/>
      <c r="B1038" s="14">
        <v>7</v>
      </c>
      <c r="C1038" s="5" t="s">
        <v>1065</v>
      </c>
      <c r="D1038" s="4"/>
      <c r="E1038" s="109">
        <v>26000</v>
      </c>
      <c r="F1038" s="12"/>
      <c r="G1038" s="202">
        <v>46000</v>
      </c>
      <c r="J1038" s="88"/>
    </row>
    <row r="1039" spans="1:11" s="117" customFormat="1" ht="15.75" x14ac:dyDescent="0.25">
      <c r="A1039" s="1"/>
      <c r="B1039" s="14">
        <v>8</v>
      </c>
      <c r="C1039" s="5" t="s">
        <v>1066</v>
      </c>
      <c r="D1039" s="4"/>
      <c r="E1039" s="200">
        <v>52000</v>
      </c>
      <c r="F1039" s="12"/>
      <c r="G1039" s="202">
        <v>121000</v>
      </c>
      <c r="J1039" s="88"/>
    </row>
    <row r="1040" spans="1:11" s="117" customFormat="1" ht="15.75" x14ac:dyDescent="0.25">
      <c r="A1040" s="1"/>
      <c r="B1040" s="14">
        <v>9</v>
      </c>
      <c r="C1040" s="5" t="s">
        <v>1166</v>
      </c>
      <c r="D1040" s="4"/>
      <c r="E1040" s="200">
        <v>180000</v>
      </c>
      <c r="F1040" s="12"/>
      <c r="G1040" s="27">
        <v>3000</v>
      </c>
      <c r="J1040" s="88"/>
    </row>
    <row r="1041" spans="1:10" s="117" customFormat="1" ht="15.75" x14ac:dyDescent="0.25">
      <c r="A1041" s="1"/>
      <c r="B1041" s="4"/>
      <c r="C1041" s="4"/>
      <c r="D1041" s="4"/>
      <c r="E1041" s="28">
        <f>SUM(E1032:E1040)</f>
        <v>2547926</v>
      </c>
      <c r="F1041" s="11"/>
      <c r="G1041" s="28">
        <f>SUM(G1032:G1040)</f>
        <v>1753200</v>
      </c>
      <c r="J1041" s="88"/>
    </row>
    <row r="1042" spans="1:10" s="117" customFormat="1" ht="15.75" x14ac:dyDescent="0.25">
      <c r="A1042" s="1"/>
      <c r="B1042" s="405" t="s">
        <v>1067</v>
      </c>
      <c r="C1042" s="405"/>
      <c r="D1042" s="3"/>
      <c r="E1042" s="12"/>
      <c r="F1042" s="12"/>
      <c r="G1042" s="12"/>
      <c r="J1042" s="88"/>
    </row>
    <row r="1043" spans="1:10" s="117" customFormat="1" ht="15.75" x14ac:dyDescent="0.25">
      <c r="A1043" s="1"/>
      <c r="B1043" s="14">
        <v>1</v>
      </c>
      <c r="C1043" s="5" t="s">
        <v>1068</v>
      </c>
      <c r="D1043" s="59"/>
      <c r="E1043" s="23">
        <v>75000</v>
      </c>
      <c r="F1043" s="13"/>
      <c r="G1043" s="23">
        <v>75000</v>
      </c>
      <c r="J1043" s="88"/>
    </row>
    <row r="1044" spans="1:10" s="117" customFormat="1" ht="15.75" x14ac:dyDescent="0.25">
      <c r="A1044" s="1"/>
      <c r="B1044" s="14">
        <v>2</v>
      </c>
      <c r="C1044" s="5" t="s">
        <v>1069</v>
      </c>
      <c r="D1044" s="59"/>
      <c r="E1044" s="23">
        <v>16000</v>
      </c>
      <c r="F1044" s="13"/>
      <c r="G1044" s="23">
        <v>16000</v>
      </c>
      <c r="J1044" s="88"/>
    </row>
    <row r="1045" spans="1:10" s="117" customFormat="1" ht="15.75" x14ac:dyDescent="0.25">
      <c r="A1045" s="1"/>
      <c r="B1045" s="14">
        <v>3</v>
      </c>
      <c r="C1045" s="5" t="s">
        <v>1070</v>
      </c>
      <c r="D1045" s="59"/>
      <c r="E1045" s="23">
        <v>16546</v>
      </c>
      <c r="F1045" s="13"/>
      <c r="G1045" s="23">
        <v>16546</v>
      </c>
      <c r="J1045" s="88"/>
    </row>
    <row r="1046" spans="1:10" s="117" customFormat="1" ht="15.75" x14ac:dyDescent="0.25">
      <c r="A1046" s="1"/>
      <c r="B1046" s="14">
        <v>4</v>
      </c>
      <c r="C1046" s="5" t="s">
        <v>1071</v>
      </c>
      <c r="D1046" s="59"/>
      <c r="E1046" s="23">
        <v>54000</v>
      </c>
      <c r="F1046" s="13"/>
      <c r="G1046" s="23">
        <v>54000</v>
      </c>
      <c r="J1046" s="88"/>
    </row>
    <row r="1047" spans="1:10" s="117" customFormat="1" ht="15.75" x14ac:dyDescent="0.25">
      <c r="A1047" s="1"/>
      <c r="B1047" s="14">
        <v>5</v>
      </c>
      <c r="C1047" s="5" t="s">
        <v>1072</v>
      </c>
      <c r="D1047" s="59"/>
      <c r="E1047" s="23">
        <v>0</v>
      </c>
      <c r="F1047" s="13"/>
      <c r="G1047" s="23">
        <v>63000</v>
      </c>
      <c r="J1047" s="88"/>
    </row>
    <row r="1048" spans="1:10" s="286" customFormat="1" ht="15.75" x14ac:dyDescent="0.25">
      <c r="A1048" s="1"/>
      <c r="B1048" s="14"/>
      <c r="C1048" s="5" t="s">
        <v>1391</v>
      </c>
      <c r="D1048" s="59"/>
      <c r="E1048" s="23">
        <v>30000</v>
      </c>
      <c r="F1048" s="13"/>
      <c r="G1048" s="23">
        <v>0</v>
      </c>
      <c r="J1048" s="88"/>
    </row>
    <row r="1049" spans="1:10" s="117" customFormat="1" ht="16.5" x14ac:dyDescent="0.25">
      <c r="A1049" s="1"/>
      <c r="B1049" s="59"/>
      <c r="C1049" s="59"/>
      <c r="D1049" s="60"/>
      <c r="E1049" s="198">
        <f>SUM(E1043:E1048)</f>
        <v>191546</v>
      </c>
      <c r="F1049" s="199"/>
      <c r="G1049" s="198">
        <f>SUM(G1043:G1048)</f>
        <v>224546</v>
      </c>
      <c r="J1049" s="88"/>
    </row>
    <row r="1050" spans="1:10" s="117" customFormat="1" ht="16.5" x14ac:dyDescent="0.25">
      <c r="A1050" s="1"/>
      <c r="B1050" s="405" t="s">
        <v>1073</v>
      </c>
      <c r="C1050" s="405"/>
      <c r="D1050" s="60"/>
      <c r="E1050" s="27"/>
      <c r="F1050" s="61"/>
      <c r="G1050" s="27"/>
      <c r="J1050" s="88"/>
    </row>
    <row r="1051" spans="1:10" s="117" customFormat="1" ht="15.75" x14ac:dyDescent="0.25">
      <c r="A1051" s="1"/>
      <c r="B1051" s="37">
        <v>1</v>
      </c>
      <c r="C1051" s="3" t="s">
        <v>1074</v>
      </c>
      <c r="D1051" s="3"/>
      <c r="E1051" s="90">
        <v>578444</v>
      </c>
      <c r="F1051" s="12"/>
      <c r="G1051" s="90">
        <v>578444</v>
      </c>
      <c r="J1051" s="88"/>
    </row>
    <row r="1052" spans="1:10" s="117" customFormat="1" ht="15.75" x14ac:dyDescent="0.25">
      <c r="A1052" s="1"/>
      <c r="B1052" s="37">
        <v>2</v>
      </c>
      <c r="C1052" s="3" t="s">
        <v>1075</v>
      </c>
      <c r="D1052" s="3"/>
      <c r="E1052" s="90">
        <v>18705</v>
      </c>
      <c r="F1052" s="12"/>
      <c r="G1052" s="90">
        <v>18705</v>
      </c>
      <c r="J1052" s="88"/>
    </row>
    <row r="1053" spans="1:10" s="117" customFormat="1" ht="15.75" x14ac:dyDescent="0.25">
      <c r="A1053" s="1"/>
      <c r="B1053" s="37">
        <v>3</v>
      </c>
      <c r="C1053" s="3" t="s">
        <v>1076</v>
      </c>
      <c r="D1053" s="3"/>
      <c r="E1053" s="90">
        <v>63224</v>
      </c>
      <c r="F1053" s="12"/>
      <c r="G1053" s="90">
        <v>63224</v>
      </c>
      <c r="J1053" s="88"/>
    </row>
    <row r="1054" spans="1:10" s="117" customFormat="1" ht="15.75" x14ac:dyDescent="0.25">
      <c r="A1054" s="1"/>
      <c r="B1054" s="37">
        <v>4</v>
      </c>
      <c r="C1054" s="3" t="s">
        <v>1169</v>
      </c>
      <c r="D1054" s="3"/>
      <c r="E1054" s="90">
        <v>4493.3999999999996</v>
      </c>
      <c r="F1054" s="12"/>
      <c r="G1054" s="143">
        <v>0</v>
      </c>
      <c r="J1054" s="88"/>
    </row>
    <row r="1055" spans="1:10" s="117" customFormat="1" ht="15.75" x14ac:dyDescent="0.25">
      <c r="A1055" s="1"/>
      <c r="B1055" s="37">
        <v>5</v>
      </c>
      <c r="C1055" s="3" t="s">
        <v>1170</v>
      </c>
      <c r="D1055" s="3"/>
      <c r="E1055" s="90">
        <v>4494.3999999999996</v>
      </c>
      <c r="F1055" s="12"/>
      <c r="G1055" s="143">
        <v>0</v>
      </c>
      <c r="J1055" s="88"/>
    </row>
    <row r="1056" spans="1:10" s="182" customFormat="1" ht="15.75" x14ac:dyDescent="0.25">
      <c r="A1056" s="1"/>
      <c r="B1056" s="37">
        <v>6</v>
      </c>
      <c r="C1056" s="3" t="s">
        <v>1171</v>
      </c>
      <c r="D1056" s="3"/>
      <c r="E1056" s="90">
        <v>1484.29</v>
      </c>
      <c r="F1056" s="12"/>
      <c r="G1056" s="90">
        <f>127327-120966</f>
        <v>6361</v>
      </c>
      <c r="J1056" s="88"/>
    </row>
    <row r="1057" spans="1:10" s="182" customFormat="1" ht="15.75" x14ac:dyDescent="0.25">
      <c r="A1057" s="1"/>
      <c r="B1057" s="37">
        <v>7</v>
      </c>
      <c r="C1057" s="3" t="s">
        <v>1274</v>
      </c>
      <c r="D1057" s="3"/>
      <c r="E1057" s="90">
        <v>13662.19</v>
      </c>
      <c r="F1057" s="12"/>
      <c r="G1057" s="90">
        <v>152297</v>
      </c>
      <c r="J1057" s="88"/>
    </row>
    <row r="1058" spans="1:10" s="288" customFormat="1" ht="15.75" x14ac:dyDescent="0.25">
      <c r="A1058" s="1"/>
      <c r="B1058" s="37">
        <v>8</v>
      </c>
      <c r="C1058" s="3" t="s">
        <v>1396</v>
      </c>
      <c r="D1058" s="3"/>
      <c r="E1058" s="90">
        <v>19751.189999999999</v>
      </c>
      <c r="F1058" s="12"/>
      <c r="G1058" s="90">
        <v>0</v>
      </c>
      <c r="J1058" s="88"/>
    </row>
    <row r="1059" spans="1:10" s="286" customFormat="1" ht="15.75" x14ac:dyDescent="0.25">
      <c r="A1059" s="1"/>
      <c r="B1059" s="37">
        <v>9</v>
      </c>
      <c r="C1059" s="3" t="s">
        <v>1392</v>
      </c>
      <c r="D1059" s="3"/>
      <c r="E1059" s="90">
        <v>1068563</v>
      </c>
      <c r="F1059" s="12"/>
      <c r="G1059" s="90">
        <f>365944-6813</f>
        <v>359131</v>
      </c>
      <c r="J1059" s="88"/>
    </row>
    <row r="1060" spans="1:10" s="117" customFormat="1" ht="15.75" x14ac:dyDescent="0.25">
      <c r="A1060" s="1"/>
      <c r="B1060" s="37">
        <v>10</v>
      </c>
      <c r="C1060" s="3" t="s">
        <v>1172</v>
      </c>
      <c r="D1060" s="3"/>
      <c r="E1060" s="90">
        <v>0.2</v>
      </c>
      <c r="F1060" s="12"/>
      <c r="G1060" s="90">
        <v>0</v>
      </c>
      <c r="J1060" s="88"/>
    </row>
    <row r="1061" spans="1:10" s="117" customFormat="1" ht="15.75" x14ac:dyDescent="0.25">
      <c r="A1061" s="1"/>
      <c r="B1061" s="37">
        <v>11</v>
      </c>
      <c r="C1061" s="3" t="s">
        <v>1173</v>
      </c>
      <c r="D1061" s="3"/>
      <c r="E1061" s="90">
        <v>0.2</v>
      </c>
      <c r="F1061" s="12"/>
      <c r="G1061" s="90">
        <f>265565+12448</f>
        <v>278013</v>
      </c>
      <c r="J1061" s="88"/>
    </row>
    <row r="1062" spans="1:10" s="117" customFormat="1" ht="15.75" x14ac:dyDescent="0.25">
      <c r="A1062" s="1"/>
      <c r="B1062" s="37">
        <v>12</v>
      </c>
      <c r="C1062" s="3" t="s">
        <v>1187</v>
      </c>
      <c r="D1062" s="3"/>
      <c r="E1062" s="90">
        <v>131675</v>
      </c>
      <c r="F1062" s="12"/>
      <c r="G1062" s="90">
        <v>603</v>
      </c>
      <c r="J1062" s="88"/>
    </row>
    <row r="1063" spans="1:10" s="182" customFormat="1" ht="15.75" x14ac:dyDescent="0.25">
      <c r="A1063" s="1"/>
      <c r="B1063" s="37">
        <v>13</v>
      </c>
      <c r="C1063" s="3" t="s">
        <v>1273</v>
      </c>
      <c r="D1063" s="3"/>
      <c r="E1063" s="90">
        <v>1054</v>
      </c>
      <c r="F1063" s="12"/>
      <c r="G1063" s="90">
        <v>0</v>
      </c>
      <c r="J1063" s="88"/>
    </row>
    <row r="1064" spans="1:10" s="182" customFormat="1" ht="15.75" x14ac:dyDescent="0.25">
      <c r="A1064" s="1"/>
      <c r="B1064" s="37">
        <v>14</v>
      </c>
      <c r="C1064" s="3" t="s">
        <v>1281</v>
      </c>
      <c r="D1064" s="3"/>
      <c r="E1064" s="90">
        <v>1054</v>
      </c>
      <c r="F1064" s="12"/>
      <c r="G1064" s="90">
        <v>0</v>
      </c>
      <c r="J1064" s="88"/>
    </row>
    <row r="1065" spans="1:10" s="182" customFormat="1" ht="15.75" x14ac:dyDescent="0.25">
      <c r="A1065" s="1"/>
      <c r="B1065" s="37">
        <v>15</v>
      </c>
      <c r="C1065" s="3" t="s">
        <v>1280</v>
      </c>
      <c r="D1065" s="3"/>
      <c r="E1065" s="90">
        <v>0</v>
      </c>
      <c r="F1065" s="12"/>
      <c r="G1065" s="90">
        <f>285289</f>
        <v>285289</v>
      </c>
      <c r="J1065" s="88"/>
    </row>
    <row r="1066" spans="1:10" s="182" customFormat="1" ht="15.75" x14ac:dyDescent="0.25">
      <c r="A1066" s="1"/>
      <c r="B1066" s="37">
        <v>16</v>
      </c>
      <c r="C1066" s="3" t="s">
        <v>1275</v>
      </c>
      <c r="D1066" s="3"/>
      <c r="E1066" s="90">
        <v>0</v>
      </c>
      <c r="F1066" s="12"/>
      <c r="G1066" s="90">
        <v>1</v>
      </c>
      <c r="J1066" s="88"/>
    </row>
    <row r="1067" spans="1:10" s="117" customFormat="1" ht="15.75" x14ac:dyDescent="0.25">
      <c r="A1067" s="1"/>
      <c r="B1067" s="37">
        <v>17</v>
      </c>
      <c r="C1067" s="3" t="s">
        <v>1174</v>
      </c>
      <c r="D1067" s="3"/>
      <c r="E1067" s="90">
        <v>15782.5</v>
      </c>
      <c r="F1067" s="12"/>
      <c r="G1067" s="90">
        <v>0</v>
      </c>
      <c r="J1067" s="88"/>
    </row>
    <row r="1068" spans="1:10" s="117" customFormat="1" ht="15.75" x14ac:dyDescent="0.25">
      <c r="A1068" s="1"/>
      <c r="B1068" s="37">
        <v>18</v>
      </c>
      <c r="C1068" s="3" t="s">
        <v>1175</v>
      </c>
      <c r="D1068" s="3"/>
      <c r="E1068" s="90">
        <v>15537.5</v>
      </c>
      <c r="F1068" s="12"/>
      <c r="G1068" s="90">
        <v>0</v>
      </c>
      <c r="J1068" s="88"/>
    </row>
    <row r="1069" spans="1:10" s="117" customFormat="1" ht="15.75" x14ac:dyDescent="0.25">
      <c r="A1069" s="1"/>
      <c r="B1069" s="37">
        <v>19</v>
      </c>
      <c r="C1069" s="3" t="s">
        <v>1176</v>
      </c>
      <c r="D1069" s="3"/>
      <c r="E1069" s="90">
        <v>18728.5</v>
      </c>
      <c r="F1069" s="12"/>
      <c r="G1069" s="90">
        <v>0</v>
      </c>
      <c r="J1069" s="88"/>
    </row>
    <row r="1070" spans="1:10" s="182" customFormat="1" ht="15.75" x14ac:dyDescent="0.25">
      <c r="A1070" s="1"/>
      <c r="B1070" s="37">
        <v>20</v>
      </c>
      <c r="C1070" s="3" t="s">
        <v>1270</v>
      </c>
      <c r="D1070" s="3"/>
      <c r="E1070" s="90">
        <v>132</v>
      </c>
      <c r="F1070" s="12"/>
      <c r="G1070" s="90">
        <v>0</v>
      </c>
      <c r="J1070" s="88"/>
    </row>
    <row r="1071" spans="1:10" s="117" customFormat="1" ht="15.75" x14ac:dyDescent="0.25">
      <c r="A1071" s="1"/>
      <c r="B1071" s="37">
        <v>21</v>
      </c>
      <c r="C1071" s="3" t="s">
        <v>1177</v>
      </c>
      <c r="D1071" s="3"/>
      <c r="E1071" s="90">
        <v>9527</v>
      </c>
      <c r="F1071" s="12"/>
      <c r="G1071" s="90">
        <v>0</v>
      </c>
      <c r="J1071" s="88"/>
    </row>
    <row r="1072" spans="1:10" s="117" customFormat="1" ht="15.75" x14ac:dyDescent="0.25">
      <c r="A1072" s="1"/>
      <c r="B1072" s="37">
        <v>22</v>
      </c>
      <c r="C1072" s="3" t="s">
        <v>1178</v>
      </c>
      <c r="D1072" s="3"/>
      <c r="E1072" s="90">
        <v>9527</v>
      </c>
      <c r="F1072" s="12"/>
      <c r="G1072" s="90">
        <v>0</v>
      </c>
      <c r="J1072" s="88"/>
    </row>
    <row r="1073" spans="1:10" s="182" customFormat="1" ht="15.75" x14ac:dyDescent="0.25">
      <c r="A1073" s="1"/>
      <c r="B1073" s="37">
        <v>23</v>
      </c>
      <c r="C1073" s="3" t="s">
        <v>1271</v>
      </c>
      <c r="D1073" s="3"/>
      <c r="E1073" s="90">
        <v>32</v>
      </c>
      <c r="F1073" s="12"/>
      <c r="G1073" s="90">
        <v>0</v>
      </c>
      <c r="I1073" s="88"/>
      <c r="J1073" s="88"/>
    </row>
    <row r="1074" spans="1:10" s="182" customFormat="1" ht="15.75" x14ac:dyDescent="0.25">
      <c r="A1074" s="1"/>
      <c r="B1074" s="37">
        <v>24</v>
      </c>
      <c r="C1074" s="3" t="s">
        <v>1272</v>
      </c>
      <c r="D1074" s="3"/>
      <c r="E1074" s="90">
        <v>32</v>
      </c>
      <c r="F1074" s="12"/>
      <c r="G1074" s="90">
        <v>0</v>
      </c>
      <c r="I1074" s="88"/>
      <c r="J1074" s="88"/>
    </row>
    <row r="1075" spans="1:10" s="117" customFormat="1" ht="15.75" x14ac:dyDescent="0.25">
      <c r="A1075" s="1"/>
      <c r="B1075" s="37">
        <v>25</v>
      </c>
      <c r="C1075" s="3" t="s">
        <v>1077</v>
      </c>
      <c r="D1075" s="3"/>
      <c r="E1075" s="90">
        <v>127702</v>
      </c>
      <c r="F1075" s="12"/>
      <c r="G1075" s="90">
        <v>127702</v>
      </c>
      <c r="J1075" s="88"/>
    </row>
    <row r="1076" spans="1:10" s="117" customFormat="1" ht="15.75" x14ac:dyDescent="0.25">
      <c r="A1076" s="1"/>
      <c r="B1076" s="37">
        <v>26</v>
      </c>
      <c r="C1076" s="3" t="s">
        <v>1078</v>
      </c>
      <c r="D1076" s="3"/>
      <c r="E1076" s="111">
        <v>28768</v>
      </c>
      <c r="F1076" s="12"/>
      <c r="G1076" s="111">
        <v>28768</v>
      </c>
      <c r="J1076" s="88"/>
    </row>
    <row r="1077" spans="1:10" s="183" customFormat="1" ht="15.75" x14ac:dyDescent="0.25">
      <c r="A1077" s="1"/>
      <c r="B1077" s="37">
        <v>27</v>
      </c>
      <c r="C1077" s="3" t="s">
        <v>1417</v>
      </c>
      <c r="D1077" s="3"/>
      <c r="E1077" s="111">
        <v>424240.36</v>
      </c>
      <c r="F1077" s="12"/>
      <c r="G1077" s="111">
        <v>0</v>
      </c>
      <c r="J1077" s="88"/>
    </row>
    <row r="1078" spans="1:10" s="286" customFormat="1" ht="15.75" x14ac:dyDescent="0.25">
      <c r="A1078" s="1"/>
      <c r="B1078" s="37">
        <v>28</v>
      </c>
      <c r="C1078" s="3" t="s">
        <v>1418</v>
      </c>
      <c r="D1078" s="3"/>
      <c r="E1078" s="111">
        <v>18890</v>
      </c>
      <c r="F1078" s="12"/>
      <c r="G1078" s="111">
        <v>0</v>
      </c>
      <c r="J1078" s="88"/>
    </row>
    <row r="1079" spans="1:10" s="117" customFormat="1" ht="15.75" x14ac:dyDescent="0.25">
      <c r="A1079" s="1"/>
      <c r="B1079" s="37"/>
      <c r="C1079" s="3"/>
      <c r="D1079" s="3"/>
      <c r="E1079" s="17">
        <f>SUM(E1051:E1078)</f>
        <v>2575503.73</v>
      </c>
      <c r="F1079" s="12"/>
      <c r="G1079" s="17">
        <f>SUM(G1051:G1078)</f>
        <v>1898538</v>
      </c>
      <c r="J1079" s="88">
        <f>G1080+G1143</f>
        <v>3937060.75</v>
      </c>
    </row>
    <row r="1080" spans="1:10" s="117" customFormat="1" ht="15.75" x14ac:dyDescent="0.25">
      <c r="A1080" s="1"/>
      <c r="B1080" s="3"/>
      <c r="C1080" s="3"/>
      <c r="D1080" s="3"/>
      <c r="E1080" s="196">
        <f>E1041+E1049+E1079</f>
        <v>5314975.7300000004</v>
      </c>
      <c r="F1080" s="3"/>
      <c r="G1080" s="30">
        <f>G1041+G1049+G1079</f>
        <v>3876284</v>
      </c>
      <c r="J1080" s="88"/>
    </row>
    <row r="1081" spans="1:10" s="117" customFormat="1" ht="15.75" x14ac:dyDescent="0.25">
      <c r="A1081" s="1"/>
      <c r="B1081" s="3"/>
      <c r="C1081" s="3"/>
      <c r="D1081" s="3"/>
      <c r="E1081" s="3"/>
      <c r="F1081" s="3"/>
      <c r="G1081" s="3"/>
      <c r="J1081" s="88">
        <f>E1080+E1143</f>
        <v>9710880.4800000004</v>
      </c>
    </row>
    <row r="1082" spans="1:10" s="117" customFormat="1" ht="16.5" x14ac:dyDescent="0.25">
      <c r="A1082" s="1"/>
      <c r="B1082" s="404" t="s">
        <v>5</v>
      </c>
      <c r="C1082" s="404"/>
      <c r="D1082" s="404"/>
      <c r="E1082" s="364" t="s">
        <v>1199</v>
      </c>
      <c r="F1082" s="372"/>
      <c r="G1082" s="373"/>
      <c r="J1082" s="88" t="e">
        <f>#REF!</f>
        <v>#REF!</v>
      </c>
    </row>
    <row r="1083" spans="1:10" s="117" customFormat="1" ht="15.75" x14ac:dyDescent="0.25">
      <c r="A1083" s="1"/>
      <c r="B1083" s="2">
        <v>1</v>
      </c>
      <c r="C1083" s="3" t="s">
        <v>57</v>
      </c>
      <c r="D1083" s="3"/>
      <c r="E1083" s="12">
        <f>E1178</f>
        <v>77781062.129999995</v>
      </c>
      <c r="F1083" s="3"/>
      <c r="G1083" s="12">
        <f>G1178</f>
        <v>56469491.600000001</v>
      </c>
      <c r="J1083" s="88" t="e">
        <f>J1081-J1082</f>
        <v>#REF!</v>
      </c>
    </row>
    <row r="1084" spans="1:10" s="117" customFormat="1" ht="15.75" x14ac:dyDescent="0.25">
      <c r="A1084" s="1"/>
      <c r="B1084" s="2">
        <v>2</v>
      </c>
      <c r="C1084" s="3" t="s">
        <v>58</v>
      </c>
      <c r="D1084" s="3"/>
      <c r="E1084" s="12">
        <f>E1198</f>
        <v>82796909.230000004</v>
      </c>
      <c r="F1084" s="3"/>
      <c r="G1084" s="12">
        <f>G1198</f>
        <v>55335811.850000001</v>
      </c>
      <c r="I1084" s="88"/>
      <c r="J1084" s="88"/>
    </row>
    <row r="1085" spans="1:10" s="117" customFormat="1" ht="15.75" x14ac:dyDescent="0.25">
      <c r="A1085" s="1"/>
      <c r="B1085" s="2">
        <v>3</v>
      </c>
      <c r="C1085" s="3" t="s">
        <v>59</v>
      </c>
      <c r="D1085" s="3"/>
      <c r="E1085" s="12">
        <f>E1185</f>
        <v>16078550</v>
      </c>
      <c r="F1085" s="3"/>
      <c r="G1085" s="12">
        <f>G1185</f>
        <v>22945755.23</v>
      </c>
      <c r="J1085" s="88"/>
    </row>
    <row r="1086" spans="1:10" s="117" customFormat="1" ht="15.75" x14ac:dyDescent="0.25">
      <c r="A1086" s="1"/>
      <c r="B1086" s="2">
        <v>4</v>
      </c>
      <c r="C1086" s="3" t="s">
        <v>60</v>
      </c>
      <c r="D1086" s="3"/>
      <c r="E1086" s="12">
        <f>E1199</f>
        <v>9679000</v>
      </c>
      <c r="F1086" s="3"/>
      <c r="G1086" s="90">
        <v>9679000</v>
      </c>
      <c r="J1086" s="88"/>
    </row>
    <row r="1087" spans="1:10" s="117" customFormat="1" ht="16.5" thickBot="1" x14ac:dyDescent="0.3">
      <c r="A1087" s="1"/>
      <c r="B1087" s="3"/>
      <c r="C1087" s="3"/>
      <c r="D1087" s="3"/>
      <c r="E1087" s="112">
        <f>SUM(E1083:E1086)</f>
        <v>186335521.36000001</v>
      </c>
      <c r="F1087" s="3"/>
      <c r="G1087" s="112">
        <f>SUM(G1083:G1086)</f>
        <v>144430058.68000001</v>
      </c>
      <c r="J1087" s="88"/>
    </row>
    <row r="1088" spans="1:10" s="117" customFormat="1" ht="15.75" x14ac:dyDescent="0.25">
      <c r="A1088" s="1"/>
      <c r="B1088" s="118"/>
      <c r="C1088" s="118"/>
      <c r="D1088" s="118"/>
      <c r="E1088" s="90"/>
      <c r="F1088" s="3"/>
      <c r="G1088" s="12"/>
      <c r="J1088" s="88"/>
    </row>
    <row r="1089" spans="1:10" s="117" customFormat="1" ht="15.75" x14ac:dyDescent="0.25">
      <c r="A1089" s="1"/>
      <c r="B1089" s="118"/>
      <c r="C1089" s="118"/>
      <c r="D1089" s="118"/>
      <c r="E1089" s="90"/>
      <c r="F1089" s="3"/>
      <c r="G1089" s="12"/>
      <c r="J1089" s="88"/>
    </row>
    <row r="1090" spans="1:10" s="117" customFormat="1" ht="15.75" x14ac:dyDescent="0.25">
      <c r="A1090" s="1"/>
      <c r="B1090" s="361" t="s">
        <v>136</v>
      </c>
      <c r="C1090" s="362"/>
      <c r="D1090" s="363"/>
      <c r="E1090" s="364" t="s">
        <v>1198</v>
      </c>
      <c r="F1090" s="372"/>
      <c r="G1090" s="373"/>
      <c r="J1090" s="88"/>
    </row>
    <row r="1091" spans="1:10" s="117" customFormat="1" ht="15.75" x14ac:dyDescent="0.25">
      <c r="A1091" s="1"/>
      <c r="B1091" s="2">
        <v>1</v>
      </c>
      <c r="C1091" s="3" t="s">
        <v>61</v>
      </c>
      <c r="D1091" s="3"/>
      <c r="E1091" s="13">
        <f>534762793.07+3467183.62</f>
        <v>538229976.68999994</v>
      </c>
      <c r="F1091" s="13"/>
      <c r="G1091" s="143">
        <v>419841232.31999999</v>
      </c>
      <c r="J1091" s="88"/>
    </row>
    <row r="1092" spans="1:10" s="117" customFormat="1" ht="15.75" x14ac:dyDescent="0.25">
      <c r="A1092" s="1"/>
      <c r="B1092" s="2">
        <v>2</v>
      </c>
      <c r="C1092" s="3" t="s">
        <v>62</v>
      </c>
      <c r="D1092" s="3"/>
      <c r="E1092" s="13">
        <v>0</v>
      </c>
      <c r="F1092" s="13"/>
      <c r="G1092" s="13">
        <v>0</v>
      </c>
      <c r="J1092" s="88"/>
    </row>
    <row r="1093" spans="1:10" s="267" customFormat="1" ht="15.75" x14ac:dyDescent="0.25">
      <c r="A1093" s="1"/>
      <c r="B1093" s="2">
        <v>3</v>
      </c>
      <c r="C1093" s="3" t="s">
        <v>1376</v>
      </c>
      <c r="D1093" s="3"/>
      <c r="E1093" s="13">
        <v>0</v>
      </c>
      <c r="F1093" s="13"/>
      <c r="G1093" s="13">
        <v>0</v>
      </c>
      <c r="J1093" s="88"/>
    </row>
    <row r="1094" spans="1:10" s="117" customFormat="1" ht="16.5" thickBot="1" x14ac:dyDescent="0.3">
      <c r="A1094" s="1"/>
      <c r="B1094" s="3"/>
      <c r="C1094" s="3"/>
      <c r="D1094" s="3"/>
      <c r="E1094" s="112">
        <f>E1091+E1092-E1093</f>
        <v>538229976.68999994</v>
      </c>
      <c r="F1094" s="13"/>
      <c r="G1094" s="19">
        <f>G1091</f>
        <v>419841232.31999999</v>
      </c>
      <c r="J1094" s="88"/>
    </row>
    <row r="1095" spans="1:10" s="117" customFormat="1" ht="15.75" x14ac:dyDescent="0.25">
      <c r="A1095" s="1"/>
      <c r="B1095" s="118"/>
      <c r="C1095" s="118"/>
      <c r="D1095" s="118"/>
      <c r="E1095" s="90"/>
      <c r="F1095" s="3"/>
      <c r="G1095" s="12"/>
      <c r="J1095" s="88"/>
    </row>
    <row r="1096" spans="1:10" s="117" customFormat="1" ht="15.75" x14ac:dyDescent="0.25">
      <c r="A1096" s="1"/>
      <c r="B1096" s="380" t="s">
        <v>1079</v>
      </c>
      <c r="C1096" s="381"/>
      <c r="D1096" s="382"/>
      <c r="E1096" s="364" t="s">
        <v>1080</v>
      </c>
      <c r="F1096" s="372"/>
      <c r="G1096" s="373"/>
      <c r="J1096" s="88"/>
    </row>
    <row r="1097" spans="1:10" s="117" customFormat="1" ht="15.75" x14ac:dyDescent="0.25">
      <c r="A1097" s="1"/>
      <c r="B1097" s="14">
        <v>1</v>
      </c>
      <c r="C1097" s="5" t="s">
        <v>1081</v>
      </c>
      <c r="D1097" s="4"/>
      <c r="E1097" s="109">
        <v>73209.039999999994</v>
      </c>
      <c r="F1097" s="25"/>
      <c r="G1097" s="201">
        <v>187263.32</v>
      </c>
    </row>
    <row r="1098" spans="1:10" s="117" customFormat="1" ht="15.75" x14ac:dyDescent="0.25">
      <c r="A1098" s="1"/>
      <c r="B1098" s="14">
        <v>2</v>
      </c>
      <c r="C1098" s="5" t="s">
        <v>1082</v>
      </c>
      <c r="D1098" s="4"/>
      <c r="E1098" s="109">
        <v>6904</v>
      </c>
      <c r="F1098" s="25"/>
      <c r="G1098" s="109">
        <v>6904</v>
      </c>
    </row>
    <row r="1099" spans="1:10" s="117" customFormat="1" ht="15.75" x14ac:dyDescent="0.25">
      <c r="A1099" s="1"/>
      <c r="B1099" s="14">
        <v>3</v>
      </c>
      <c r="C1099" s="6" t="s">
        <v>1083</v>
      </c>
      <c r="D1099" s="4"/>
      <c r="E1099" s="109">
        <v>666673</v>
      </c>
      <c r="F1099" s="25"/>
      <c r="G1099" s="109">
        <v>666673</v>
      </c>
    </row>
    <row r="1100" spans="1:10" s="117" customFormat="1" ht="15.75" x14ac:dyDescent="0.25">
      <c r="A1100" s="1"/>
      <c r="B1100" s="14">
        <v>4</v>
      </c>
      <c r="C1100" s="6" t="s">
        <v>1084</v>
      </c>
      <c r="D1100" s="4"/>
      <c r="E1100" s="109">
        <v>643888</v>
      </c>
      <c r="F1100" s="25"/>
      <c r="G1100" s="109">
        <v>643888</v>
      </c>
    </row>
    <row r="1101" spans="1:10" s="117" customFormat="1" ht="15.75" x14ac:dyDescent="0.25">
      <c r="A1101" s="1"/>
      <c r="B1101" s="14">
        <v>5</v>
      </c>
      <c r="C1101" s="5" t="s">
        <v>1085</v>
      </c>
      <c r="D1101" s="4"/>
      <c r="E1101" s="109">
        <v>329860.59999999998</v>
      </c>
      <c r="F1101" s="25"/>
      <c r="G1101" s="201">
        <v>78133.25</v>
      </c>
    </row>
    <row r="1102" spans="1:10" s="117" customFormat="1" ht="15.75" x14ac:dyDescent="0.25">
      <c r="A1102" s="1"/>
      <c r="B1102" s="14">
        <v>6</v>
      </c>
      <c r="C1102" s="5" t="s">
        <v>1086</v>
      </c>
      <c r="D1102" s="4"/>
      <c r="E1102" s="109">
        <v>62204.33</v>
      </c>
      <c r="F1102" s="25"/>
      <c r="G1102" s="201">
        <v>82464.320000000007</v>
      </c>
    </row>
    <row r="1103" spans="1:10" s="117" customFormat="1" ht="16.5" thickBot="1" x14ac:dyDescent="0.3">
      <c r="A1103" s="1"/>
      <c r="B1103" s="4"/>
      <c r="C1103" s="4"/>
      <c r="D1103" s="4"/>
      <c r="E1103" s="203">
        <f>SUM(E1097:E1102)</f>
        <v>1782738.9700000002</v>
      </c>
      <c r="F1103" s="25"/>
      <c r="G1103" s="51">
        <f>SUM(G1097:G1102)</f>
        <v>1665325.8900000001</v>
      </c>
    </row>
    <row r="1104" spans="1:10" s="117" customFormat="1" ht="15.75" x14ac:dyDescent="0.25">
      <c r="A1104" s="1"/>
      <c r="B1104" s="3"/>
      <c r="C1104" s="3"/>
      <c r="D1104" s="3"/>
      <c r="E1104" s="3"/>
      <c r="F1104" s="3"/>
      <c r="G1104" s="12"/>
    </row>
    <row r="1105" spans="1:9" s="117" customFormat="1" ht="15.75" x14ac:dyDescent="0.25">
      <c r="A1105" s="1"/>
      <c r="B1105" s="380" t="s">
        <v>63</v>
      </c>
      <c r="C1105" s="381"/>
      <c r="D1105" s="382"/>
      <c r="E1105" s="364" t="s">
        <v>1087</v>
      </c>
      <c r="F1105" s="372"/>
      <c r="G1105" s="373"/>
    </row>
    <row r="1106" spans="1:9" s="117" customFormat="1" ht="15.75" x14ac:dyDescent="0.25">
      <c r="A1106" s="1"/>
      <c r="B1106" s="37">
        <v>1</v>
      </c>
      <c r="C1106" s="5" t="s">
        <v>63</v>
      </c>
      <c r="D1106" s="4"/>
      <c r="E1106" s="109">
        <v>77095.41</v>
      </c>
      <c r="F1106" s="25"/>
      <c r="G1106" s="201">
        <v>70758.48</v>
      </c>
      <c r="I1106" s="88"/>
    </row>
    <row r="1107" spans="1:9" s="117" customFormat="1" ht="15.75" x14ac:dyDescent="0.25">
      <c r="A1107" s="1"/>
      <c r="B1107" s="37">
        <v>2</v>
      </c>
      <c r="C1107" s="5" t="s">
        <v>1088</v>
      </c>
      <c r="D1107" s="4"/>
      <c r="E1107" s="109">
        <v>1580.39</v>
      </c>
      <c r="F1107" s="25"/>
      <c r="G1107" s="201">
        <v>3409.89</v>
      </c>
    </row>
    <row r="1108" spans="1:9" s="117" customFormat="1" ht="15.75" x14ac:dyDescent="0.25">
      <c r="A1108" s="1"/>
      <c r="B1108" s="37">
        <v>3</v>
      </c>
      <c r="C1108" s="5" t="s">
        <v>1089</v>
      </c>
      <c r="D1108" s="4"/>
      <c r="E1108" s="109">
        <v>155389</v>
      </c>
      <c r="F1108" s="25"/>
      <c r="G1108" s="201">
        <v>18747</v>
      </c>
    </row>
    <row r="1109" spans="1:9" s="117" customFormat="1" ht="15.75" x14ac:dyDescent="0.25">
      <c r="A1109" s="1"/>
      <c r="B1109" s="37">
        <v>4</v>
      </c>
      <c r="C1109" s="5" t="s">
        <v>1090</v>
      </c>
      <c r="D1109" s="4"/>
      <c r="E1109" s="109">
        <v>0</v>
      </c>
      <c r="F1109" s="25"/>
      <c r="G1109" s="201">
        <v>5558.5</v>
      </c>
    </row>
    <row r="1110" spans="1:9" s="185" customFormat="1" ht="15.75" x14ac:dyDescent="0.25">
      <c r="A1110" s="1"/>
      <c r="B1110" s="37">
        <v>5</v>
      </c>
      <c r="C1110" s="5" t="s">
        <v>1267</v>
      </c>
      <c r="D1110" s="4"/>
      <c r="E1110" s="109">
        <v>274</v>
      </c>
      <c r="F1110" s="25"/>
      <c r="G1110" s="201">
        <v>2918</v>
      </c>
    </row>
    <row r="1111" spans="1:9" s="117" customFormat="1" ht="15.75" x14ac:dyDescent="0.25">
      <c r="A1111" s="1"/>
      <c r="B1111" s="37">
        <v>6</v>
      </c>
      <c r="C1111" s="5" t="s">
        <v>1091</v>
      </c>
      <c r="D1111" s="4"/>
      <c r="E1111" s="109">
        <v>7857</v>
      </c>
      <c r="F1111" s="25"/>
      <c r="G1111" s="109">
        <v>0</v>
      </c>
    </row>
    <row r="1112" spans="1:9" s="117" customFormat="1" ht="15.75" x14ac:dyDescent="0.25">
      <c r="A1112" s="1"/>
      <c r="B1112" s="37">
        <v>7</v>
      </c>
      <c r="C1112" s="5" t="s">
        <v>1092</v>
      </c>
      <c r="D1112" s="4"/>
      <c r="E1112" s="109">
        <v>0</v>
      </c>
      <c r="F1112" s="25"/>
      <c r="G1112" s="201">
        <v>30167.599999999999</v>
      </c>
    </row>
    <row r="1113" spans="1:9" s="286" customFormat="1" ht="15.75" x14ac:dyDescent="0.25">
      <c r="A1113" s="1"/>
      <c r="B1113" s="37">
        <v>8</v>
      </c>
      <c r="C1113" s="5" t="s">
        <v>1394</v>
      </c>
      <c r="D1113" s="4"/>
      <c r="E1113" s="109">
        <v>4187</v>
      </c>
      <c r="F1113" s="25"/>
      <c r="G1113" s="201">
        <v>0</v>
      </c>
    </row>
    <row r="1114" spans="1:9" s="117" customFormat="1" ht="16.5" thickBot="1" x14ac:dyDescent="0.3">
      <c r="A1114" s="1"/>
      <c r="B1114" s="4"/>
      <c r="C1114" s="4"/>
      <c r="D1114" s="4"/>
      <c r="E1114" s="203">
        <f>SUM(E1106:E1113)</f>
        <v>246382.8</v>
      </c>
      <c r="F1114" s="25"/>
      <c r="G1114" s="51">
        <f>SUM(G1106:G1113)</f>
        <v>131559.47</v>
      </c>
    </row>
    <row r="1115" spans="1:9" s="117" customFormat="1" ht="15.75" x14ac:dyDescent="0.25">
      <c r="A1115" s="1"/>
      <c r="B1115" s="3"/>
      <c r="C1115" s="3"/>
      <c r="D1115" s="3"/>
      <c r="E1115" s="4"/>
      <c r="F1115" s="4"/>
      <c r="G1115" s="4"/>
    </row>
    <row r="1116" spans="1:9" s="117" customFormat="1" ht="15.75" x14ac:dyDescent="0.25">
      <c r="A1116" s="1"/>
      <c r="B1116" s="380" t="s">
        <v>1093</v>
      </c>
      <c r="C1116" s="381"/>
      <c r="D1116" s="382"/>
      <c r="E1116" s="364" t="s">
        <v>1094</v>
      </c>
      <c r="F1116" s="372"/>
      <c r="G1116" s="373"/>
    </row>
    <row r="1117" spans="1:9" s="117" customFormat="1" ht="15.75" x14ac:dyDescent="0.25">
      <c r="A1117" s="1"/>
      <c r="B1117" s="14">
        <v>1</v>
      </c>
      <c r="C1117" s="5" t="s">
        <v>1095</v>
      </c>
      <c r="D1117" s="4"/>
      <c r="E1117" s="62">
        <v>0</v>
      </c>
      <c r="F1117" s="25"/>
      <c r="G1117" s="62">
        <v>0</v>
      </c>
    </row>
    <row r="1118" spans="1:9" s="117" customFormat="1" ht="15.75" x14ac:dyDescent="0.25">
      <c r="A1118" s="1"/>
      <c r="B1118" s="14">
        <v>2</v>
      </c>
      <c r="C1118" s="5" t="s">
        <v>1095</v>
      </c>
      <c r="D1118" s="4"/>
      <c r="E1118" s="62">
        <v>0</v>
      </c>
      <c r="F1118" s="25"/>
      <c r="G1118" s="62">
        <v>0</v>
      </c>
    </row>
    <row r="1119" spans="1:9" s="117" customFormat="1" ht="15.75" x14ac:dyDescent="0.25">
      <c r="A1119" s="1"/>
      <c r="B1119" s="14">
        <v>3</v>
      </c>
      <c r="C1119" s="5" t="s">
        <v>1096</v>
      </c>
      <c r="D1119" s="4"/>
      <c r="E1119" s="62">
        <v>0</v>
      </c>
      <c r="F1119" s="25"/>
      <c r="G1119" s="62">
        <v>0</v>
      </c>
    </row>
    <row r="1120" spans="1:9" s="117" customFormat="1" ht="16.5" thickBot="1" x14ac:dyDescent="0.3">
      <c r="A1120" s="1"/>
      <c r="B1120" s="3"/>
      <c r="C1120" s="3"/>
      <c r="D1120" s="3"/>
      <c r="E1120" s="51">
        <f>SUM(E1117:E1119)</f>
        <v>0</v>
      </c>
      <c r="F1120" s="25"/>
      <c r="G1120" s="51">
        <f>SUM(G1117:G1119)</f>
        <v>0</v>
      </c>
    </row>
    <row r="1121" spans="1:9" s="117" customFormat="1" ht="15.75" x14ac:dyDescent="0.25">
      <c r="A1121" s="1"/>
      <c r="B1121" s="3"/>
      <c r="C1121" s="3"/>
      <c r="D1121" s="3"/>
      <c r="E1121" s="4"/>
      <c r="F1121" s="4"/>
      <c r="G1121" s="4"/>
    </row>
    <row r="1122" spans="1:9" s="117" customFormat="1" ht="15.75" x14ac:dyDescent="0.25">
      <c r="A1122" s="1"/>
      <c r="B1122" s="398" t="s">
        <v>64</v>
      </c>
      <c r="C1122" s="399"/>
      <c r="D1122" s="400"/>
      <c r="E1122" s="364" t="s">
        <v>1097</v>
      </c>
      <c r="F1122" s="372"/>
      <c r="G1122" s="373"/>
    </row>
    <row r="1123" spans="1:9" s="117" customFormat="1" ht="15.75" x14ac:dyDescent="0.25">
      <c r="A1123" s="1"/>
      <c r="B1123" s="2">
        <v>1</v>
      </c>
      <c r="C1123" s="7" t="s">
        <v>1098</v>
      </c>
      <c r="D1123" s="16"/>
      <c r="E1123" s="27"/>
      <c r="F1123" s="39"/>
      <c r="G1123" s="27">
        <v>0</v>
      </c>
    </row>
    <row r="1124" spans="1:9" s="117" customFormat="1" ht="15.75" hidden="1" x14ac:dyDescent="0.25">
      <c r="A1124" s="1"/>
      <c r="B1124" s="2">
        <v>2</v>
      </c>
      <c r="C1124" s="7" t="s">
        <v>1099</v>
      </c>
      <c r="D1124" s="16"/>
      <c r="E1124" s="27"/>
      <c r="F1124" s="39"/>
      <c r="G1124" s="27">
        <v>0</v>
      </c>
    </row>
    <row r="1125" spans="1:9" s="117" customFormat="1" ht="15.75" hidden="1" x14ac:dyDescent="0.25">
      <c r="A1125" s="1"/>
      <c r="B1125" s="2">
        <v>3</v>
      </c>
      <c r="C1125" s="63" t="s">
        <v>1100</v>
      </c>
      <c r="D1125" s="16"/>
      <c r="E1125" s="27"/>
      <c r="F1125" s="39"/>
      <c r="G1125" s="27">
        <v>3000000</v>
      </c>
    </row>
    <row r="1126" spans="1:9" s="117" customFormat="1" ht="15.75" hidden="1" x14ac:dyDescent="0.25">
      <c r="A1126" s="1"/>
      <c r="B1126" s="2">
        <v>4</v>
      </c>
      <c r="C1126" s="63" t="s">
        <v>999</v>
      </c>
      <c r="D1126" s="16"/>
      <c r="E1126" s="27"/>
      <c r="F1126" s="39"/>
      <c r="G1126" s="27">
        <v>0</v>
      </c>
    </row>
    <row r="1127" spans="1:9" s="117" customFormat="1" ht="15.75" hidden="1" x14ac:dyDescent="0.25">
      <c r="A1127" s="1"/>
      <c r="B1127" s="2">
        <v>5</v>
      </c>
      <c r="C1127" s="63" t="s">
        <v>1101</v>
      </c>
      <c r="D1127" s="16"/>
      <c r="E1127" s="27"/>
      <c r="F1127" s="39"/>
      <c r="G1127" s="27">
        <v>61250</v>
      </c>
    </row>
    <row r="1128" spans="1:9" s="117" customFormat="1" ht="15.75" hidden="1" x14ac:dyDescent="0.25">
      <c r="A1128" s="1"/>
      <c r="B1128" s="2">
        <v>6</v>
      </c>
      <c r="C1128" s="63" t="s">
        <v>1102</v>
      </c>
      <c r="D1128" s="16"/>
      <c r="E1128" s="27"/>
      <c r="F1128" s="39"/>
      <c r="G1128" s="27">
        <v>93755</v>
      </c>
    </row>
    <row r="1129" spans="1:9" s="117" customFormat="1" ht="15.75" hidden="1" x14ac:dyDescent="0.25">
      <c r="A1129" s="1"/>
      <c r="B1129" s="2">
        <v>7</v>
      </c>
      <c r="C1129" s="63" t="s">
        <v>1103</v>
      </c>
      <c r="D1129" s="16"/>
      <c r="E1129" s="27"/>
      <c r="F1129" s="39"/>
      <c r="G1129" s="27">
        <v>100000</v>
      </c>
    </row>
    <row r="1130" spans="1:9" s="117" customFormat="1" ht="15.75" x14ac:dyDescent="0.25">
      <c r="A1130" s="1"/>
      <c r="B1130" s="2">
        <v>8</v>
      </c>
      <c r="C1130" s="63" t="s">
        <v>1104</v>
      </c>
      <c r="D1130" s="16"/>
      <c r="E1130" s="27"/>
      <c r="F1130" s="39"/>
      <c r="G1130" s="27">
        <v>2700</v>
      </c>
    </row>
    <row r="1131" spans="1:9" s="117" customFormat="1" ht="16.5" thickBot="1" x14ac:dyDescent="0.3">
      <c r="A1131" s="1"/>
      <c r="B1131" s="4"/>
      <c r="C1131" s="4" t="s">
        <v>1011</v>
      </c>
      <c r="D1131" s="4"/>
      <c r="E1131" s="203">
        <v>642929</v>
      </c>
      <c r="F1131" s="25"/>
      <c r="G1131" s="212">
        <v>3555344</v>
      </c>
    </row>
    <row r="1132" spans="1:9" s="117" customFormat="1" ht="15.75" x14ac:dyDescent="0.25">
      <c r="A1132" s="1"/>
      <c r="B1132" s="5"/>
      <c r="C1132" s="3"/>
      <c r="D1132" s="3"/>
      <c r="E1132" s="12"/>
      <c r="F1132" s="3"/>
      <c r="G1132" s="12"/>
    </row>
    <row r="1133" spans="1:9" s="117" customFormat="1" ht="15.75" x14ac:dyDescent="0.25">
      <c r="A1133" s="1"/>
      <c r="B1133" s="5"/>
      <c r="C1133" s="3"/>
      <c r="D1133" s="3"/>
      <c r="E1133" s="12"/>
      <c r="F1133" s="3"/>
      <c r="G1133" s="12"/>
      <c r="I1133" s="88">
        <f>G1143+G1080</f>
        <v>3937060.75</v>
      </c>
    </row>
    <row r="1134" spans="1:9" s="117" customFormat="1" ht="15.75" x14ac:dyDescent="0.25">
      <c r="A1134" s="1"/>
      <c r="B1134" s="398" t="s">
        <v>1105</v>
      </c>
      <c r="C1134" s="399"/>
      <c r="D1134" s="400"/>
      <c r="E1134" s="364" t="s">
        <v>1106</v>
      </c>
      <c r="F1134" s="372"/>
      <c r="G1134" s="373"/>
    </row>
    <row r="1135" spans="1:9" s="117" customFormat="1" ht="15.75" x14ac:dyDescent="0.25">
      <c r="A1135" s="1"/>
      <c r="B1135" s="64">
        <v>1</v>
      </c>
      <c r="C1135" s="3" t="s">
        <v>1107</v>
      </c>
      <c r="D1135" s="3"/>
      <c r="E1135" s="90">
        <v>70904.75</v>
      </c>
      <c r="F1135" s="12"/>
      <c r="G1135" s="143">
        <v>58971.75</v>
      </c>
      <c r="I1135" s="131">
        <f>G1143+G1051+G1052+G1053+G1075+G1076+G1056+G1055+G1054+G1049+G1041</f>
        <v>2861726.75</v>
      </c>
    </row>
    <row r="1136" spans="1:9" s="117" customFormat="1" ht="15.75" x14ac:dyDescent="0.25">
      <c r="A1136" s="1"/>
      <c r="B1136" s="64">
        <v>2</v>
      </c>
      <c r="C1136" s="3" t="s">
        <v>1108</v>
      </c>
      <c r="D1136" s="3"/>
      <c r="E1136" s="90">
        <v>0</v>
      </c>
      <c r="F1136" s="12"/>
      <c r="G1136" s="13">
        <v>0</v>
      </c>
    </row>
    <row r="1137" spans="1:10" s="117" customFormat="1" ht="15.75" x14ac:dyDescent="0.25">
      <c r="A1137" s="1"/>
      <c r="B1137" s="64">
        <v>3</v>
      </c>
      <c r="C1137" s="3" t="s">
        <v>1109</v>
      </c>
      <c r="D1137" s="3"/>
      <c r="E1137" s="90">
        <v>0</v>
      </c>
      <c r="F1137" s="12"/>
      <c r="G1137" s="90">
        <f>1444+361</f>
        <v>1805</v>
      </c>
      <c r="I1137" s="88"/>
      <c r="J1137" s="88">
        <f>E1143+E1131+E1080</f>
        <v>10353809.48</v>
      </c>
    </row>
    <row r="1138" spans="1:10" s="117" customFormat="1" ht="15.75" x14ac:dyDescent="0.25">
      <c r="A1138" s="1"/>
      <c r="B1138" s="64">
        <v>4</v>
      </c>
      <c r="C1138" s="3" t="s">
        <v>1168</v>
      </c>
      <c r="D1138" s="3"/>
      <c r="E1138" s="90">
        <v>0</v>
      </c>
      <c r="F1138" s="12"/>
      <c r="G1138" s="13">
        <v>0</v>
      </c>
      <c r="I1138" s="88"/>
    </row>
    <row r="1139" spans="1:10" s="117" customFormat="1" ht="15.75" x14ac:dyDescent="0.25">
      <c r="A1139" s="1"/>
      <c r="B1139" s="64">
        <v>5</v>
      </c>
      <c r="C1139" s="3" t="s">
        <v>1110</v>
      </c>
      <c r="D1139" s="3"/>
      <c r="E1139" s="90">
        <v>0</v>
      </c>
      <c r="F1139" s="12"/>
      <c r="G1139" s="12">
        <v>0</v>
      </c>
      <c r="I1139" s="88">
        <f>E1143+E1080</f>
        <v>9710880.4800000004</v>
      </c>
    </row>
    <row r="1140" spans="1:10" s="117" customFormat="1" ht="15.75" x14ac:dyDescent="0.25">
      <c r="A1140" s="1"/>
      <c r="B1140" s="64">
        <v>6</v>
      </c>
      <c r="C1140" s="3" t="s">
        <v>1167</v>
      </c>
      <c r="D1140" s="3"/>
      <c r="E1140" s="90">
        <v>4325000</v>
      </c>
      <c r="F1140" s="12"/>
      <c r="G1140" s="12">
        <v>0</v>
      </c>
      <c r="I1140" s="88"/>
      <c r="J1140" s="88"/>
    </row>
    <row r="1141" spans="1:10" s="117" customFormat="1" ht="15.75" x14ac:dyDescent="0.25">
      <c r="A1141" s="1"/>
      <c r="B1141" s="64">
        <v>7</v>
      </c>
      <c r="C1141" s="3" t="s">
        <v>1111</v>
      </c>
      <c r="D1141" s="3"/>
      <c r="E1141" s="90">
        <v>0</v>
      </c>
      <c r="F1141" s="12"/>
      <c r="G1141" s="12">
        <v>0</v>
      </c>
    </row>
    <row r="1142" spans="1:10" s="117" customFormat="1" ht="15.75" x14ac:dyDescent="0.25">
      <c r="A1142" s="1"/>
      <c r="B1142" s="64">
        <v>8</v>
      </c>
      <c r="C1142" s="3" t="s">
        <v>1112</v>
      </c>
      <c r="D1142" s="3"/>
      <c r="E1142" s="90">
        <v>0</v>
      </c>
      <c r="F1142" s="12"/>
      <c r="G1142" s="12">
        <v>0</v>
      </c>
      <c r="I1142" s="88">
        <f>E1143+E1080</f>
        <v>9710880.4800000004</v>
      </c>
    </row>
    <row r="1143" spans="1:10" s="117" customFormat="1" ht="15.75" x14ac:dyDescent="0.25">
      <c r="A1143" s="1"/>
      <c r="B1143" s="59"/>
      <c r="C1143" s="12"/>
      <c r="D1143" s="3" t="s">
        <v>1113</v>
      </c>
      <c r="E1143" s="196">
        <f>SUM(E1135:E1142)</f>
        <v>4395904.75</v>
      </c>
      <c r="F1143" s="61"/>
      <c r="G1143" s="30">
        <f>SUM(G1135:G1142)</f>
        <v>60776.75</v>
      </c>
      <c r="I1143" s="88"/>
    </row>
    <row r="1144" spans="1:10" s="117" customFormat="1" ht="15.75" x14ac:dyDescent="0.25">
      <c r="A1144" s="1"/>
      <c r="B1144" s="3"/>
      <c r="C1144" s="3"/>
      <c r="D1144" s="3"/>
      <c r="E1144" s="3"/>
      <c r="F1144" s="3"/>
      <c r="G1144" s="3"/>
    </row>
    <row r="1145" spans="1:10" x14ac:dyDescent="0.25">
      <c r="A1145" s="1"/>
      <c r="B1145" s="1"/>
      <c r="C1145" s="1"/>
      <c r="D1145" s="1"/>
      <c r="E1145" s="1"/>
      <c r="F1145" s="1"/>
      <c r="G1145" s="1"/>
      <c r="J1145" s="117"/>
    </row>
    <row r="1146" spans="1:10" s="117" customFormat="1" ht="16.5" x14ac:dyDescent="0.25">
      <c r="A1146" s="1"/>
      <c r="B1146" s="401" t="s">
        <v>1114</v>
      </c>
      <c r="C1146" s="402"/>
      <c r="D1146" s="403"/>
      <c r="E1146" s="364" t="s">
        <v>1115</v>
      </c>
      <c r="F1146" s="372"/>
      <c r="G1146" s="373"/>
      <c r="I1146" s="88">
        <f>E1143+E1080</f>
        <v>9710880.4800000004</v>
      </c>
      <c r="J1146"/>
    </row>
    <row r="1147" spans="1:10" s="117" customFormat="1" ht="15.75" x14ac:dyDescent="0.25">
      <c r="A1147" s="1"/>
      <c r="B1147" s="14">
        <v>1</v>
      </c>
      <c r="C1147" s="5" t="s">
        <v>1116</v>
      </c>
      <c r="D1147" s="59"/>
      <c r="E1147" s="109">
        <f>84939557.5+4288817.2+2968710+32273-8732411.65</f>
        <v>83496946.049999997</v>
      </c>
      <c r="F1147" s="65"/>
      <c r="G1147" s="23">
        <f>7414858.86+83900755.57+2745010.6+5227848+473021-569249.2</f>
        <v>99192244.829999983</v>
      </c>
      <c r="I1147" s="88"/>
    </row>
    <row r="1148" spans="1:10" s="117" customFormat="1" ht="15.75" x14ac:dyDescent="0.25">
      <c r="A1148" s="1"/>
      <c r="B1148" s="14">
        <v>2</v>
      </c>
      <c r="C1148" s="5" t="s">
        <v>1117</v>
      </c>
      <c r="D1148" s="59"/>
      <c r="E1148" s="109">
        <f>250371294+48230571</f>
        <v>298601865</v>
      </c>
      <c r="F1148" s="65"/>
      <c r="G1148" s="23">
        <f>21515264.55+141108460.1+32995088.93</f>
        <v>195618813.58000001</v>
      </c>
      <c r="I1148" s="88"/>
      <c r="J1148" s="88"/>
    </row>
    <row r="1149" spans="1:10" s="117" customFormat="1" ht="15.75" x14ac:dyDescent="0.25">
      <c r="A1149" s="1"/>
      <c r="B1149" s="14">
        <v>3</v>
      </c>
      <c r="C1149" s="5" t="s">
        <v>1118</v>
      </c>
      <c r="D1149" s="59"/>
      <c r="E1149" s="109">
        <f>60189227.2+2133156.1+1067302-1716957.6</f>
        <v>61672727.700000003</v>
      </c>
      <c r="F1149" s="65"/>
      <c r="G1149" s="23">
        <f>656466.13+56741722.95+1711895.2+1814200-332535.17</f>
        <v>60591749.110000007</v>
      </c>
      <c r="I1149" s="88"/>
    </row>
    <row r="1150" spans="1:10" s="117" customFormat="1" ht="15.75" x14ac:dyDescent="0.25">
      <c r="A1150" s="1"/>
      <c r="B1150" s="14">
        <v>4</v>
      </c>
      <c r="C1150" s="5" t="s">
        <v>1119</v>
      </c>
      <c r="D1150" s="59"/>
      <c r="E1150" s="109">
        <f>26222715.55+4379546+1518170+57813-305360.28</f>
        <v>31872884.27</v>
      </c>
      <c r="F1150" s="65"/>
      <c r="G1150" s="23">
        <f>2561227.85+39417190+3707212+2702776+29520-12649.6</f>
        <v>48405276.25</v>
      </c>
      <c r="I1150" s="88"/>
      <c r="J1150" s="88"/>
    </row>
    <row r="1151" spans="1:10" s="117" customFormat="1" ht="15.75" x14ac:dyDescent="0.25">
      <c r="A1151" s="1"/>
      <c r="B1151" s="14">
        <v>5</v>
      </c>
      <c r="C1151" s="5" t="s">
        <v>1120</v>
      </c>
      <c r="D1151" s="59"/>
      <c r="E1151" s="109">
        <f>24893794.4+624916-399132.06</f>
        <v>25119578.34</v>
      </c>
      <c r="F1151" s="65"/>
      <c r="G1151" s="23">
        <f>19510737.6+426458-16256.6-3480</f>
        <v>19917459</v>
      </c>
      <c r="I1151" s="88"/>
      <c r="J1151" s="88"/>
    </row>
    <row r="1152" spans="1:10" s="117" customFormat="1" ht="15.75" x14ac:dyDescent="0.25">
      <c r="A1152" s="1"/>
      <c r="B1152" s="14">
        <v>6</v>
      </c>
      <c r="C1152" s="5" t="s">
        <v>1121</v>
      </c>
      <c r="D1152" s="59"/>
      <c r="E1152" s="109">
        <v>0</v>
      </c>
      <c r="F1152" s="65"/>
      <c r="G1152" s="201">
        <v>78167175</v>
      </c>
      <c r="I1152" s="88"/>
    </row>
    <row r="1153" spans="1:10" s="117" customFormat="1" ht="15.75" x14ac:dyDescent="0.25">
      <c r="A1153" s="1"/>
      <c r="B1153" s="14">
        <v>7</v>
      </c>
      <c r="C1153" s="5" t="s">
        <v>1122</v>
      </c>
      <c r="D1153" s="59"/>
      <c r="E1153" s="204">
        <f>49475759.5+746916-671979.45</f>
        <v>49550696.049999997</v>
      </c>
      <c r="F1153" s="65"/>
      <c r="G1153" s="23">
        <f>4208191.88+34156107+1139752-386258</f>
        <v>39117792.880000003</v>
      </c>
      <c r="I1153" s="88"/>
    </row>
    <row r="1154" spans="1:10" s="117" customFormat="1" ht="15.75" x14ac:dyDescent="0.25">
      <c r="A1154" s="1"/>
      <c r="B1154" s="14"/>
      <c r="C1154" s="5"/>
      <c r="D1154" s="59"/>
      <c r="E1154" s="23">
        <f>SUM(E1147:E1153)</f>
        <v>550314697.40999997</v>
      </c>
      <c r="F1154" s="65"/>
      <c r="G1154" s="28">
        <f>SUM(G1147:G1153)</f>
        <v>541010510.64999998</v>
      </c>
      <c r="I1154" s="88"/>
      <c r="J1154" s="88"/>
    </row>
    <row r="1155" spans="1:10" s="117" customFormat="1" ht="15.75" x14ac:dyDescent="0.25">
      <c r="A1155" s="1"/>
      <c r="B1155" s="14"/>
      <c r="C1155" s="5"/>
      <c r="D1155" s="59"/>
      <c r="E1155" s="23"/>
      <c r="F1155" s="65"/>
      <c r="G1155" s="23"/>
    </row>
    <row r="1156" spans="1:10" s="117" customFormat="1" ht="15.75" x14ac:dyDescent="0.25">
      <c r="A1156" s="1"/>
      <c r="B1156" s="14" t="s">
        <v>1189</v>
      </c>
      <c r="C1156" s="3" t="s">
        <v>1191</v>
      </c>
      <c r="D1156" s="59"/>
      <c r="E1156" s="109">
        <v>83337963.319999993</v>
      </c>
      <c r="F1156" s="205"/>
      <c r="G1156" s="90">
        <f>6829350+11207172+63900977.46+11699+5849</f>
        <v>81955047.460000008</v>
      </c>
      <c r="J1156" s="197">
        <f>102677370-87665239.54</f>
        <v>15012130.459999993</v>
      </c>
    </row>
    <row r="1157" spans="1:10" s="117" customFormat="1" ht="15.75" x14ac:dyDescent="0.25">
      <c r="A1157" s="1"/>
      <c r="B1157" s="14"/>
      <c r="C1157" s="5"/>
      <c r="D1157" s="59"/>
      <c r="E1157" s="23"/>
      <c r="F1157" s="65"/>
      <c r="G1157" s="23"/>
    </row>
    <row r="1158" spans="1:10" s="117" customFormat="1" ht="15.75" x14ac:dyDescent="0.25">
      <c r="A1158" s="1"/>
      <c r="B1158" s="14">
        <v>8</v>
      </c>
      <c r="C1158" s="5" t="s">
        <v>1123</v>
      </c>
      <c r="D1158" s="59"/>
      <c r="E1158" s="23">
        <v>0</v>
      </c>
      <c r="F1158" s="65"/>
      <c r="G1158" s="23">
        <v>0</v>
      </c>
    </row>
    <row r="1159" spans="1:10" s="117" customFormat="1" ht="17.25" thickBot="1" x14ac:dyDescent="0.3">
      <c r="A1159" s="1"/>
      <c r="B1159" s="59"/>
      <c r="C1159" s="59"/>
      <c r="D1159" s="5" t="s">
        <v>922</v>
      </c>
      <c r="E1159" s="219">
        <f>E1154+E1158</f>
        <v>550314697.40999997</v>
      </c>
      <c r="F1159" s="65"/>
      <c r="G1159" s="66">
        <f>G1154+G1158</f>
        <v>541010510.64999998</v>
      </c>
      <c r="J1159" s="117">
        <v>55491755.700000003</v>
      </c>
    </row>
    <row r="1160" spans="1:10" s="117" customFormat="1" ht="15.75" x14ac:dyDescent="0.25">
      <c r="A1160" s="1"/>
      <c r="B1160" s="3"/>
      <c r="C1160" s="3"/>
      <c r="D1160" s="3"/>
      <c r="E1160" s="3"/>
      <c r="F1160" s="3"/>
      <c r="G1160" s="3"/>
      <c r="J1160" s="88">
        <f>E1156-J1159</f>
        <v>27846207.61999999</v>
      </c>
    </row>
    <row r="1161" spans="1:10" ht="16.5" x14ac:dyDescent="0.25">
      <c r="A1161" s="1"/>
      <c r="B1161" s="374" t="s">
        <v>78</v>
      </c>
      <c r="C1161" s="375"/>
      <c r="D1161" s="376"/>
      <c r="E1161" s="370" t="s">
        <v>1197</v>
      </c>
      <c r="F1161" s="370"/>
      <c r="G1161" s="370"/>
      <c r="J1161" s="117"/>
    </row>
    <row r="1162" spans="1:10" ht="15.75" x14ac:dyDescent="0.25">
      <c r="A1162" s="1"/>
      <c r="B1162" s="2">
        <v>1</v>
      </c>
      <c r="C1162" s="3" t="s">
        <v>79</v>
      </c>
      <c r="D1162" s="3"/>
      <c r="E1162" s="90">
        <v>0</v>
      </c>
      <c r="F1162" s="3"/>
      <c r="G1162" s="90">
        <v>260339</v>
      </c>
    </row>
    <row r="1163" spans="1:10" s="183" customFormat="1" ht="15.75" x14ac:dyDescent="0.25">
      <c r="A1163" s="1"/>
      <c r="B1163" s="2">
        <v>2</v>
      </c>
      <c r="C1163" s="3" t="s">
        <v>1161</v>
      </c>
      <c r="D1163" s="3"/>
      <c r="E1163" s="90">
        <v>0</v>
      </c>
      <c r="F1163" s="3"/>
      <c r="G1163" s="90">
        <v>0</v>
      </c>
    </row>
    <row r="1164" spans="1:10" ht="15.75" x14ac:dyDescent="0.25">
      <c r="A1164" s="1"/>
      <c r="B1164" s="2">
        <v>3</v>
      </c>
      <c r="C1164" s="4" t="s">
        <v>137</v>
      </c>
      <c r="D1164" s="3"/>
      <c r="E1164" s="90">
        <v>0</v>
      </c>
      <c r="F1164" s="3"/>
      <c r="G1164" s="90">
        <v>33000</v>
      </c>
    </row>
    <row r="1165" spans="1:10" ht="15.75" x14ac:dyDescent="0.25">
      <c r="A1165" s="1"/>
      <c r="B1165" s="2">
        <v>4</v>
      </c>
      <c r="C1165" s="3" t="s">
        <v>81</v>
      </c>
      <c r="D1165" s="3"/>
      <c r="E1165" s="90">
        <v>0</v>
      </c>
      <c r="F1165" s="3"/>
      <c r="G1165" s="90">
        <v>6775419</v>
      </c>
    </row>
    <row r="1166" spans="1:10" ht="15.75" x14ac:dyDescent="0.25">
      <c r="A1166" s="1"/>
      <c r="B1166" s="2">
        <v>5</v>
      </c>
      <c r="C1166" s="6" t="s">
        <v>80</v>
      </c>
      <c r="D1166" s="3"/>
      <c r="E1166" s="90">
        <v>0</v>
      </c>
      <c r="F1166" s="3"/>
      <c r="G1166" s="111">
        <v>4645840</v>
      </c>
    </row>
    <row r="1167" spans="1:10" ht="15.75" x14ac:dyDescent="0.25">
      <c r="A1167" s="1"/>
      <c r="B1167" s="2">
        <v>6</v>
      </c>
      <c r="C1167" s="5" t="s">
        <v>1163</v>
      </c>
      <c r="D1167" s="3"/>
      <c r="E1167" s="90">
        <v>4000</v>
      </c>
      <c r="F1167" s="3"/>
      <c r="G1167" s="12">
        <v>0</v>
      </c>
    </row>
    <row r="1168" spans="1:10" s="287" customFormat="1" ht="15.75" x14ac:dyDescent="0.25">
      <c r="A1168" s="1"/>
      <c r="B1168" s="2">
        <v>7</v>
      </c>
      <c r="C1168" s="5" t="s">
        <v>1395</v>
      </c>
      <c r="D1168" s="3"/>
      <c r="E1168" s="90">
        <v>12738</v>
      </c>
      <c r="F1168" s="3"/>
      <c r="G1168" s="12">
        <v>0</v>
      </c>
    </row>
    <row r="1169" spans="1:10" s="294" customFormat="1" ht="15.75" x14ac:dyDescent="0.25">
      <c r="A1169" s="1"/>
      <c r="B1169" s="2">
        <v>8</v>
      </c>
      <c r="C1169" s="5" t="s">
        <v>1401</v>
      </c>
      <c r="D1169" s="3"/>
      <c r="E1169" s="90">
        <v>155832</v>
      </c>
      <c r="F1169" s="3"/>
      <c r="G1169" s="12">
        <v>0</v>
      </c>
    </row>
    <row r="1170" spans="1:10" ht="15.75" x14ac:dyDescent="0.25">
      <c r="A1170" s="1"/>
      <c r="B1170" s="3"/>
      <c r="C1170" s="3"/>
      <c r="D1170" s="3"/>
      <c r="E1170" s="18">
        <f>SUM(E1162:E1169)</f>
        <v>172570</v>
      </c>
      <c r="F1170" s="3"/>
      <c r="G1170" s="18">
        <f>SUM(G1162:G1169)</f>
        <v>11714598</v>
      </c>
    </row>
    <row r="1171" spans="1:10" ht="15.75" x14ac:dyDescent="0.25">
      <c r="A1171" s="1"/>
      <c r="B1171" s="3"/>
      <c r="C1171" s="3"/>
      <c r="D1171" s="3"/>
      <c r="E1171" s="3"/>
      <c r="F1171" s="3"/>
      <c r="G1171" s="3"/>
    </row>
    <row r="1172" spans="1:10" x14ac:dyDescent="0.25">
      <c r="A1172" s="1"/>
      <c r="B1172" s="1"/>
      <c r="C1172" s="1"/>
      <c r="D1172" s="1"/>
      <c r="E1172" s="1"/>
      <c r="F1172" s="1"/>
      <c r="G1172" s="1"/>
    </row>
    <row r="1173" spans="1:10" ht="16.5" x14ac:dyDescent="0.25">
      <c r="A1173" s="1"/>
      <c r="B1173" s="377" t="s">
        <v>82</v>
      </c>
      <c r="C1173" s="378"/>
      <c r="D1173" s="379"/>
      <c r="E1173" s="370" t="s">
        <v>1196</v>
      </c>
      <c r="F1173" s="370"/>
      <c r="G1173" s="370"/>
    </row>
    <row r="1174" spans="1:10" ht="15.75" x14ac:dyDescent="0.25">
      <c r="A1174" s="1"/>
      <c r="B1174" s="1"/>
      <c r="C1174" s="97" t="s">
        <v>83</v>
      </c>
      <c r="D1174" s="1"/>
      <c r="E1174" s="1"/>
      <c r="F1174" s="1"/>
      <c r="G1174" s="1"/>
    </row>
    <row r="1175" spans="1:10" ht="15.75" x14ac:dyDescent="0.25">
      <c r="A1175" s="1"/>
      <c r="B1175" s="1"/>
      <c r="C1175" s="21" t="s">
        <v>84</v>
      </c>
      <c r="D1175" s="114"/>
      <c r="E1175" s="46">
        <v>57016830.759999998</v>
      </c>
      <c r="F1175" s="45"/>
      <c r="G1175" s="90">
        <f>30882389.95</f>
        <v>30882389.949999999</v>
      </c>
    </row>
    <row r="1176" spans="1:10" ht="15.75" x14ac:dyDescent="0.25">
      <c r="A1176" s="1"/>
      <c r="B1176" s="1"/>
      <c r="C1176" s="21" t="s">
        <v>85</v>
      </c>
      <c r="D1176" s="114"/>
      <c r="E1176" s="218">
        <f>370519649.5+9945304.5+2815082.5+1295200</f>
        <v>384575236.5</v>
      </c>
      <c r="F1176" s="45"/>
      <c r="G1176" s="210">
        <v>357543332</v>
      </c>
      <c r="J1176" s="124">
        <f>E1176+E1183</f>
        <v>402182647</v>
      </c>
    </row>
    <row r="1177" spans="1:10" s="129" customFormat="1" ht="15.75" x14ac:dyDescent="0.25">
      <c r="A1177" s="1"/>
      <c r="B1177" s="1"/>
      <c r="C1177" s="98" t="s">
        <v>40</v>
      </c>
      <c r="D1177" s="114"/>
      <c r="E1177" s="107">
        <f>E1175+E1176</f>
        <v>441592067.25999999</v>
      </c>
      <c r="F1177" s="45"/>
      <c r="G1177" s="130">
        <f>G1175+G1176</f>
        <v>388425721.94999999</v>
      </c>
      <c r="J1177" s="88"/>
    </row>
    <row r="1178" spans="1:10" ht="15.75" x14ac:dyDescent="0.25">
      <c r="A1178" s="1"/>
      <c r="B1178" s="1"/>
      <c r="C1178" s="7" t="s">
        <v>86</v>
      </c>
      <c r="D1178" s="114"/>
      <c r="E1178" s="46">
        <f>73581062.13+4200000</f>
        <v>77781062.129999995</v>
      </c>
      <c r="F1178" s="45"/>
      <c r="G1178" s="211">
        <v>56469491.600000001</v>
      </c>
      <c r="J1178" s="124">
        <f>E1175+E1182+E1196</f>
        <v>144123253.59999999</v>
      </c>
    </row>
    <row r="1179" spans="1:10" ht="15.75" x14ac:dyDescent="0.25">
      <c r="A1179" s="1"/>
      <c r="B1179" s="1"/>
      <c r="C1179" s="21" t="s">
        <v>83</v>
      </c>
      <c r="D1179" s="46"/>
      <c r="E1179" s="102">
        <f>E1177-E1178</f>
        <v>363811005.13</v>
      </c>
      <c r="F1179" s="45"/>
      <c r="G1179" s="102">
        <f>G1177-G1178</f>
        <v>331956230.34999996</v>
      </c>
      <c r="J1179" s="88"/>
    </row>
    <row r="1180" spans="1:10" ht="15.75" x14ac:dyDescent="0.25">
      <c r="A1180" s="1"/>
      <c r="B1180" s="1"/>
      <c r="C1180" s="7"/>
      <c r="D1180" s="114"/>
      <c r="E1180" s="46"/>
      <c r="F1180" s="45"/>
      <c r="G1180" s="45"/>
      <c r="J1180" s="88"/>
    </row>
    <row r="1181" spans="1:10" ht="15.75" x14ac:dyDescent="0.25">
      <c r="A1181" s="1"/>
      <c r="B1181" s="1"/>
      <c r="C1181" s="97" t="s">
        <v>87</v>
      </c>
      <c r="D1181" s="115"/>
      <c r="E1181" s="107"/>
      <c r="F1181" s="101"/>
      <c r="G1181" s="101"/>
      <c r="J1181" s="88"/>
    </row>
    <row r="1182" spans="1:10" ht="15.75" x14ac:dyDescent="0.25">
      <c r="A1182" s="1"/>
      <c r="B1182" s="1"/>
      <c r="C1182" s="21" t="s">
        <v>84</v>
      </c>
      <c r="D1182" s="115"/>
      <c r="E1182" s="107">
        <v>20403995.300000001</v>
      </c>
      <c r="F1182" s="101"/>
      <c r="G1182" s="207">
        <f>20409670.03</f>
        <v>20409670.030000001</v>
      </c>
      <c r="J1182" s="88"/>
    </row>
    <row r="1183" spans="1:10" ht="15.75" x14ac:dyDescent="0.25">
      <c r="A1183" s="1"/>
      <c r="B1183" s="1"/>
      <c r="C1183" s="21" t="s">
        <v>85</v>
      </c>
      <c r="D1183" s="115"/>
      <c r="E1183" s="218">
        <f>11954834+3361843.5+1698571+592162</f>
        <v>17607410.5</v>
      </c>
      <c r="F1183" s="101"/>
      <c r="G1183" s="208">
        <v>17503817</v>
      </c>
      <c r="J1183" s="88"/>
    </row>
    <row r="1184" spans="1:10" s="129" customFormat="1" ht="15.75" x14ac:dyDescent="0.25">
      <c r="A1184" s="1"/>
      <c r="B1184" s="1"/>
      <c r="C1184" s="98" t="s">
        <v>40</v>
      </c>
      <c r="D1184" s="115"/>
      <c r="E1184" s="107">
        <f>E1182+E1183</f>
        <v>38011405.799999997</v>
      </c>
      <c r="F1184" s="101"/>
      <c r="G1184" s="28">
        <f>SUM(G1182:G1183)</f>
        <v>37913487.030000001</v>
      </c>
      <c r="J1184" s="124">
        <f>E1178+E1185+E1200</f>
        <v>186335521.36000001</v>
      </c>
    </row>
    <row r="1185" spans="1:10" ht="15.75" x14ac:dyDescent="0.25">
      <c r="A1185" s="1"/>
      <c r="B1185" s="1"/>
      <c r="C1185" s="7" t="s">
        <v>86</v>
      </c>
      <c r="D1185" s="115"/>
      <c r="E1185" s="107">
        <v>16078550</v>
      </c>
      <c r="F1185" s="101"/>
      <c r="G1185" s="209">
        <v>22945755.23</v>
      </c>
      <c r="H1185" s="1"/>
      <c r="J1185" s="88"/>
    </row>
    <row r="1186" spans="1:10" ht="15.75" x14ac:dyDescent="0.25">
      <c r="A1186" s="1"/>
      <c r="B1186" s="1"/>
      <c r="C1186" s="21" t="s">
        <v>87</v>
      </c>
      <c r="D1186" s="107"/>
      <c r="E1186" s="102">
        <f>E1184-E1185</f>
        <v>21932855.799999997</v>
      </c>
      <c r="F1186" s="101"/>
      <c r="G1186" s="102">
        <f>G1184-G1185</f>
        <v>14967731.800000001</v>
      </c>
      <c r="H1186" s="1"/>
      <c r="J1186" s="88"/>
    </row>
    <row r="1187" spans="1:10" s="127" customFormat="1" ht="15.75" x14ac:dyDescent="0.25">
      <c r="A1187" s="1"/>
      <c r="B1187" s="1"/>
      <c r="C1187" s="7"/>
      <c r="D1187" s="115"/>
      <c r="E1187" s="116"/>
      <c r="F1187" s="115"/>
      <c r="G1187" s="115"/>
      <c r="H1187" s="1"/>
      <c r="J1187" s="88"/>
    </row>
    <row r="1188" spans="1:10" s="129" customFormat="1" ht="15.75" x14ac:dyDescent="0.25">
      <c r="A1188" s="1"/>
      <c r="B1188" s="1"/>
      <c r="C1188" s="7"/>
      <c r="D1188" s="115"/>
      <c r="E1188" s="107">
        <f>E1179+E1186</f>
        <v>385743860.93000001</v>
      </c>
      <c r="F1188" s="101"/>
      <c r="G1188" s="107">
        <f>G1179+G1186</f>
        <v>346923962.14999998</v>
      </c>
      <c r="H1188" s="1"/>
      <c r="J1188" s="127"/>
    </row>
    <row r="1189" spans="1:10" s="127" customFormat="1" ht="15.75" x14ac:dyDescent="0.25">
      <c r="A1189" s="1"/>
      <c r="B1189" s="1"/>
      <c r="C1189" s="7" t="s">
        <v>1229</v>
      </c>
      <c r="D1189" s="115"/>
      <c r="E1189" s="116"/>
      <c r="F1189" s="115"/>
      <c r="G1189" s="115"/>
      <c r="H1189" s="1"/>
      <c r="J1189" s="129"/>
    </row>
    <row r="1190" spans="1:10" x14ac:dyDescent="0.25">
      <c r="A1190" s="1"/>
      <c r="B1190" s="1"/>
      <c r="C1190" s="371" t="s">
        <v>88</v>
      </c>
      <c r="D1190" s="115"/>
      <c r="E1190" s="116"/>
      <c r="F1190" s="115"/>
      <c r="G1190" s="115"/>
      <c r="H1190" s="1"/>
      <c r="J1190" s="127"/>
    </row>
    <row r="1191" spans="1:10" x14ac:dyDescent="0.25">
      <c r="A1191" s="1"/>
      <c r="B1191" s="1"/>
      <c r="C1191" s="371"/>
      <c r="D1191" s="115"/>
      <c r="E1191" s="116"/>
      <c r="F1191" s="115"/>
      <c r="G1191" s="115"/>
      <c r="H1191" s="1"/>
    </row>
    <row r="1192" spans="1:10" ht="15.75" x14ac:dyDescent="0.25">
      <c r="A1192" s="1"/>
      <c r="B1192" s="1"/>
      <c r="C1192" s="108"/>
      <c r="D1192" s="115"/>
      <c r="E1192" s="116"/>
      <c r="F1192" s="115"/>
      <c r="G1192" s="115"/>
      <c r="H1192" s="1"/>
    </row>
    <row r="1193" spans="1:10" ht="15.75" x14ac:dyDescent="0.25">
      <c r="A1193" s="1"/>
      <c r="B1193" s="1"/>
      <c r="C1193" s="97" t="s">
        <v>89</v>
      </c>
      <c r="D1193" s="115"/>
      <c r="E1193" s="116"/>
      <c r="F1193" s="115"/>
      <c r="G1193" s="115"/>
      <c r="H1193" s="1"/>
    </row>
    <row r="1194" spans="1:10" ht="15.75" x14ac:dyDescent="0.25">
      <c r="A1194" s="1"/>
      <c r="B1194" s="1"/>
      <c r="C1194" s="21" t="s">
        <v>90</v>
      </c>
      <c r="D1194" s="115"/>
      <c r="E1194" s="107">
        <f>58120124.54-1096697</f>
        <v>57023427.539999999</v>
      </c>
      <c r="F1194" s="115"/>
      <c r="G1194" s="107">
        <f>61346453.4-9679000</f>
        <v>51667453.399999999</v>
      </c>
      <c r="H1194" s="1"/>
      <c r="J1194" s="23"/>
    </row>
    <row r="1195" spans="1:10" ht="15.75" x14ac:dyDescent="0.25">
      <c r="A1195" s="1"/>
      <c r="B1195" s="1"/>
      <c r="C1195" s="21" t="s">
        <v>60</v>
      </c>
      <c r="D1195" s="115"/>
      <c r="E1195" s="107">
        <v>9679000</v>
      </c>
      <c r="F1195" s="115"/>
      <c r="G1195" s="107">
        <v>9679000</v>
      </c>
      <c r="H1195" s="1"/>
      <c r="J1195" s="88"/>
    </row>
    <row r="1196" spans="1:10" ht="15.75" x14ac:dyDescent="0.25">
      <c r="A1196" s="1"/>
      <c r="B1196" s="1"/>
      <c r="C1196" s="98" t="s">
        <v>91</v>
      </c>
      <c r="D1196" s="115"/>
      <c r="E1196" s="100">
        <f>SUM(E1194:E1195)</f>
        <v>66702427.539999999</v>
      </c>
      <c r="F1196" s="115"/>
      <c r="G1196" s="100">
        <f>SUM(G1194:G1195)</f>
        <v>61346453.399999999</v>
      </c>
      <c r="H1196" s="1"/>
    </row>
    <row r="1197" spans="1:10" ht="15.75" x14ac:dyDescent="0.25">
      <c r="A1197" s="1"/>
      <c r="B1197" s="1"/>
      <c r="C1197" s="97" t="s">
        <v>92</v>
      </c>
      <c r="D1197" s="115"/>
      <c r="E1197" s="107"/>
      <c r="F1197" s="115"/>
      <c r="G1197" s="101"/>
      <c r="H1197" s="1"/>
      <c r="J1197" s="88"/>
    </row>
    <row r="1198" spans="1:10" ht="15.75" x14ac:dyDescent="0.25">
      <c r="A1198" s="1"/>
      <c r="B1198" s="1"/>
      <c r="C1198" s="21" t="s">
        <v>90</v>
      </c>
      <c r="D1198" s="115"/>
      <c r="E1198" s="107">
        <f>82596909.23+200000</f>
        <v>82796909.230000004</v>
      </c>
      <c r="F1198" s="115"/>
      <c r="G1198" s="101">
        <v>55335811.850000001</v>
      </c>
      <c r="H1198" s="1"/>
      <c r="J1198" s="62"/>
    </row>
    <row r="1199" spans="1:10" ht="15.75" x14ac:dyDescent="0.25">
      <c r="A1199" s="1"/>
      <c r="B1199" s="1"/>
      <c r="C1199" s="21" t="s">
        <v>60</v>
      </c>
      <c r="D1199" s="115"/>
      <c r="E1199" s="107">
        <v>9679000</v>
      </c>
      <c r="F1199" s="115"/>
      <c r="G1199" s="107">
        <v>9679000</v>
      </c>
      <c r="H1199" s="1"/>
      <c r="J1199" s="88"/>
    </row>
    <row r="1200" spans="1:10" ht="15.75" x14ac:dyDescent="0.25">
      <c r="A1200" s="1"/>
      <c r="B1200" s="1"/>
      <c r="C1200" s="98" t="s">
        <v>93</v>
      </c>
      <c r="D1200" s="115"/>
      <c r="E1200" s="100">
        <f>SUM(E1198:E1199)</f>
        <v>92475909.230000004</v>
      </c>
      <c r="F1200" s="115"/>
      <c r="G1200" s="100">
        <f>G1198+G1199</f>
        <v>65014811.850000001</v>
      </c>
      <c r="H1200" s="1"/>
      <c r="J1200" s="88"/>
    </row>
    <row r="1201" spans="1:10" s="93" customFormat="1" ht="15.75" x14ac:dyDescent="0.25">
      <c r="A1201" s="1"/>
      <c r="B1201" s="1"/>
      <c r="C1201" s="98"/>
      <c r="D1201" s="115"/>
      <c r="E1201" s="107"/>
      <c r="F1201" s="115"/>
      <c r="G1201" s="101"/>
      <c r="H1201" s="1"/>
      <c r="J1201"/>
    </row>
    <row r="1202" spans="1:10" ht="15.75" x14ac:dyDescent="0.25">
      <c r="A1202" s="1"/>
      <c r="B1202" s="1"/>
      <c r="C1202" s="85" t="s">
        <v>94</v>
      </c>
      <c r="D1202" s="115"/>
      <c r="E1202" s="103">
        <f>E1196-E1200</f>
        <v>-25773481.690000005</v>
      </c>
      <c r="F1202" s="115"/>
      <c r="G1202" s="103">
        <f>G1196-G1200</f>
        <v>-3668358.450000003</v>
      </c>
      <c r="H1202" s="1"/>
      <c r="J1202" s="88"/>
    </row>
    <row r="1203" spans="1:10" x14ac:dyDescent="0.25">
      <c r="A1203" s="1"/>
      <c r="B1203" s="1"/>
      <c r="C1203" s="1"/>
      <c r="D1203" s="99"/>
      <c r="E1203" s="99"/>
      <c r="F1203" s="99"/>
      <c r="G1203" s="99"/>
      <c r="H1203" s="1"/>
      <c r="J1203" s="88"/>
    </row>
    <row r="1204" spans="1:10" x14ac:dyDescent="0.25">
      <c r="A1204" s="1"/>
      <c r="B1204" s="1"/>
      <c r="C1204" s="1"/>
      <c r="D1204" s="99"/>
      <c r="E1204" s="99"/>
      <c r="F1204" s="99"/>
      <c r="G1204" s="99"/>
      <c r="H1204" s="1"/>
      <c r="J1204" s="88"/>
    </row>
    <row r="1205" spans="1:10" ht="16.5" x14ac:dyDescent="0.25">
      <c r="A1205" s="1"/>
      <c r="B1205" s="361" t="s">
        <v>138</v>
      </c>
      <c r="C1205" s="362"/>
      <c r="D1205" s="363"/>
      <c r="E1205" s="370" t="s">
        <v>1195</v>
      </c>
      <c r="F1205" s="370"/>
      <c r="G1205" s="370"/>
      <c r="H1205" s="1"/>
    </row>
    <row r="1206" spans="1:10" ht="15.75" x14ac:dyDescent="0.25">
      <c r="A1206" s="1"/>
      <c r="B1206" s="7" t="s">
        <v>139</v>
      </c>
      <c r="C1206" s="7"/>
      <c r="D1206" s="7"/>
      <c r="E1206" s="12"/>
      <c r="F1206" s="3"/>
      <c r="G1206" s="3"/>
      <c r="H1206" s="1"/>
      <c r="J1206" s="88"/>
    </row>
    <row r="1207" spans="1:10" ht="15.75" x14ac:dyDescent="0.25">
      <c r="A1207" s="1"/>
      <c r="B1207" s="2">
        <v>1</v>
      </c>
      <c r="C1207" s="3" t="s">
        <v>95</v>
      </c>
      <c r="D1207" s="3"/>
      <c r="E1207" s="90">
        <f>1989633+1378069</f>
        <v>3367702</v>
      </c>
      <c r="F1207" s="90"/>
      <c r="G1207" s="90">
        <f>2025915+1259323</f>
        <v>3285238</v>
      </c>
      <c r="H1207" s="1"/>
      <c r="J1207" s="88"/>
    </row>
    <row r="1208" spans="1:10" ht="15.75" x14ac:dyDescent="0.25">
      <c r="A1208" s="1"/>
      <c r="B1208" s="2">
        <v>2</v>
      </c>
      <c r="C1208" s="3" t="s">
        <v>96</v>
      </c>
      <c r="D1208" s="3"/>
      <c r="E1208" s="111">
        <v>1786826</v>
      </c>
      <c r="F1208" s="90"/>
      <c r="G1208" s="111">
        <v>2064823</v>
      </c>
      <c r="H1208" s="1"/>
      <c r="J1208" s="88"/>
    </row>
    <row r="1209" spans="1:10" ht="15.75" x14ac:dyDescent="0.25">
      <c r="A1209" s="1"/>
      <c r="B1209" s="2">
        <v>3</v>
      </c>
      <c r="C1209" s="3" t="s">
        <v>97</v>
      </c>
      <c r="D1209" s="3"/>
      <c r="E1209" s="111">
        <v>11438325</v>
      </c>
      <c r="F1209" s="90"/>
      <c r="G1209" s="111">
        <v>7877457</v>
      </c>
      <c r="H1209" s="1"/>
    </row>
    <row r="1210" spans="1:10" ht="15.75" x14ac:dyDescent="0.25">
      <c r="A1210" s="1"/>
      <c r="B1210" s="2">
        <v>4</v>
      </c>
      <c r="C1210" s="3" t="s">
        <v>98</v>
      </c>
      <c r="D1210" s="3"/>
      <c r="E1210" s="111">
        <v>160532</v>
      </c>
      <c r="F1210" s="90"/>
      <c r="G1210" s="111">
        <v>73173</v>
      </c>
      <c r="H1210" s="1"/>
    </row>
    <row r="1211" spans="1:10" ht="15.75" x14ac:dyDescent="0.25">
      <c r="A1211" s="1"/>
      <c r="B1211" s="2">
        <v>5</v>
      </c>
      <c r="C1211" s="7" t="s">
        <v>99</v>
      </c>
      <c r="D1211" s="7"/>
      <c r="E1211" s="110">
        <f>4971254.5</f>
        <v>4971254.5</v>
      </c>
      <c r="F1211" s="111"/>
      <c r="G1211" s="110">
        <v>2985120</v>
      </c>
    </row>
    <row r="1212" spans="1:10" ht="15.75" x14ac:dyDescent="0.25">
      <c r="A1212" s="1"/>
      <c r="B1212" s="2"/>
      <c r="C1212" s="7"/>
      <c r="D1212" s="7"/>
      <c r="E1212" s="111">
        <f>SUM(E1207:E1211)</f>
        <v>21724639.5</v>
      </c>
      <c r="F1212" s="11"/>
      <c r="G1212" s="11">
        <f>SUM(G1207:G1211)</f>
        <v>16285811</v>
      </c>
    </row>
    <row r="1213" spans="1:10" ht="15.75" x14ac:dyDescent="0.25">
      <c r="B1213" s="7" t="s">
        <v>100</v>
      </c>
      <c r="C1213" s="7"/>
      <c r="D1213" s="3"/>
      <c r="E1213" s="111"/>
      <c r="F1213" s="12"/>
      <c r="G1213" s="11"/>
    </row>
    <row r="1214" spans="1:10" ht="15.75" x14ac:dyDescent="0.25">
      <c r="A1214" s="1"/>
      <c r="B1214" s="2">
        <v>1</v>
      </c>
      <c r="C1214" s="3" t="s">
        <v>100</v>
      </c>
      <c r="D1214" s="3"/>
      <c r="E1214" s="111">
        <v>2790000</v>
      </c>
      <c r="F1214" s="90"/>
      <c r="G1214" s="111">
        <v>2340000</v>
      </c>
    </row>
    <row r="1215" spans="1:10" ht="15.75" x14ac:dyDescent="0.25">
      <c r="A1215" s="1"/>
      <c r="B1215" s="2">
        <v>2</v>
      </c>
      <c r="C1215" s="3" t="s">
        <v>101</v>
      </c>
      <c r="D1215" s="3"/>
      <c r="E1215" s="111">
        <f>149940+82466</f>
        <v>232406</v>
      </c>
      <c r="F1215" s="90"/>
      <c r="G1215" s="111">
        <f>112455+82467</f>
        <v>194922</v>
      </c>
    </row>
    <row r="1216" spans="1:10" ht="15.75" x14ac:dyDescent="0.25">
      <c r="A1216" s="1"/>
      <c r="B1216" s="2">
        <v>3</v>
      </c>
      <c r="C1216" s="3" t="s">
        <v>102</v>
      </c>
      <c r="D1216" s="3"/>
      <c r="E1216" s="111">
        <v>442622</v>
      </c>
      <c r="F1216" s="90"/>
      <c r="G1216" s="111">
        <v>496669</v>
      </c>
    </row>
    <row r="1217" spans="1:8" ht="15.75" x14ac:dyDescent="0.25">
      <c r="A1217" s="1"/>
      <c r="B1217" s="2">
        <v>4</v>
      </c>
      <c r="C1217" s="3" t="s">
        <v>103</v>
      </c>
      <c r="D1217" s="3"/>
      <c r="E1217" s="110">
        <v>130500</v>
      </c>
      <c r="F1217" s="90"/>
      <c r="G1217" s="110">
        <v>158000</v>
      </c>
    </row>
    <row r="1218" spans="1:8" ht="15.75" x14ac:dyDescent="0.25">
      <c r="A1218" s="1"/>
      <c r="B1218" s="3"/>
      <c r="C1218" s="3"/>
      <c r="D1218" s="3"/>
      <c r="E1218" s="90">
        <f>SUM(E1214:E1217)</f>
        <v>3595528</v>
      </c>
      <c r="F1218" s="3"/>
      <c r="G1218" s="12">
        <f>SUM(G1214:G1217)</f>
        <v>3189591</v>
      </c>
    </row>
    <row r="1219" spans="1:8" ht="15.75" x14ac:dyDescent="0.25">
      <c r="A1219" s="1"/>
      <c r="B1219" s="7" t="s">
        <v>140</v>
      </c>
      <c r="C1219" s="7"/>
      <c r="D1219" s="3"/>
      <c r="E1219" s="90"/>
      <c r="F1219" s="3"/>
      <c r="G1219" s="3"/>
    </row>
    <row r="1220" spans="1:8" ht="15.75" x14ac:dyDescent="0.25">
      <c r="A1220" s="1"/>
      <c r="B1220" s="2">
        <v>1</v>
      </c>
      <c r="C1220" s="6" t="s">
        <v>104</v>
      </c>
      <c r="D1220" s="3"/>
      <c r="E1220" s="90">
        <v>1386024</v>
      </c>
      <c r="F1220" s="113"/>
      <c r="G1220" s="90">
        <v>1178978</v>
      </c>
    </row>
    <row r="1221" spans="1:8" ht="15.75" x14ac:dyDescent="0.25">
      <c r="A1221" s="1"/>
      <c r="B1221" s="2">
        <v>2</v>
      </c>
      <c r="C1221" s="6" t="s">
        <v>105</v>
      </c>
      <c r="D1221" s="3"/>
      <c r="E1221" s="90">
        <v>481453</v>
      </c>
      <c r="F1221" s="90"/>
      <c r="G1221" s="90">
        <v>408119</v>
      </c>
    </row>
    <row r="1222" spans="1:8" ht="15.75" x14ac:dyDescent="0.25">
      <c r="A1222" s="1"/>
      <c r="B1222" s="2">
        <v>3</v>
      </c>
      <c r="C1222" s="6" t="s">
        <v>106</v>
      </c>
      <c r="D1222" s="3"/>
      <c r="E1222" s="109">
        <v>615886</v>
      </c>
      <c r="F1222" s="90"/>
      <c r="G1222" s="90">
        <v>563968</v>
      </c>
    </row>
    <row r="1223" spans="1:8" ht="15.75" x14ac:dyDescent="0.25">
      <c r="A1223" s="1"/>
      <c r="B1223" s="2">
        <v>4</v>
      </c>
      <c r="C1223" s="6" t="s">
        <v>107</v>
      </c>
      <c r="D1223" s="3"/>
      <c r="E1223" s="90">
        <v>654834</v>
      </c>
      <c r="F1223" s="90"/>
      <c r="G1223" s="90">
        <v>562836</v>
      </c>
    </row>
    <row r="1224" spans="1:8" s="185" customFormat="1" ht="15.75" x14ac:dyDescent="0.25">
      <c r="A1224" s="1"/>
      <c r="B1224" s="2">
        <v>5</v>
      </c>
      <c r="C1224" s="6" t="s">
        <v>108</v>
      </c>
      <c r="D1224" s="3"/>
      <c r="E1224" s="90">
        <v>0</v>
      </c>
      <c r="F1224" s="90"/>
      <c r="G1224" s="90">
        <v>200000</v>
      </c>
    </row>
    <row r="1225" spans="1:8" s="289" customFormat="1" ht="15.75" x14ac:dyDescent="0.25">
      <c r="A1225" s="1"/>
      <c r="B1225" s="2">
        <v>6</v>
      </c>
      <c r="C1225" s="6" t="s">
        <v>141</v>
      </c>
      <c r="D1225" s="3"/>
      <c r="E1225" s="90">
        <v>0</v>
      </c>
      <c r="F1225" s="90"/>
      <c r="G1225" s="90">
        <v>300000</v>
      </c>
    </row>
    <row r="1226" spans="1:8" ht="16.5" thickBot="1" x14ac:dyDescent="0.3">
      <c r="A1226" s="1"/>
      <c r="B1226" s="2"/>
      <c r="C1226" s="3"/>
      <c r="D1226" s="3"/>
      <c r="E1226" s="112">
        <f>SUM(E1220:E1225)</f>
        <v>3138197</v>
      </c>
      <c r="F1226" s="13"/>
      <c r="G1226" s="19">
        <f>SUM(G1220:G1225)</f>
        <v>3213901</v>
      </c>
    </row>
    <row r="1227" spans="1:8" ht="16.5" thickBot="1" x14ac:dyDescent="0.3">
      <c r="A1227" s="1"/>
      <c r="B1227" s="3"/>
      <c r="C1227" s="3"/>
      <c r="D1227" s="3"/>
      <c r="E1227" s="31">
        <f>E1212+E1218+E1226</f>
        <v>28458364.5</v>
      </c>
      <c r="F1227" s="4"/>
      <c r="G1227" s="31">
        <f>G1212+G1218+G1226</f>
        <v>22689303</v>
      </c>
    </row>
    <row r="1228" spans="1:8" ht="15.75" thickTop="1" x14ac:dyDescent="0.25">
      <c r="A1228" s="1"/>
      <c r="B1228" s="1"/>
      <c r="C1228" s="1"/>
      <c r="D1228" s="1"/>
      <c r="E1228" s="99"/>
      <c r="F1228" s="99"/>
      <c r="G1228" s="99"/>
      <c r="H1228" s="99"/>
    </row>
    <row r="1229" spans="1:8" ht="16.5" x14ac:dyDescent="0.25">
      <c r="A1229" s="1"/>
      <c r="B1229" s="361" t="s">
        <v>17</v>
      </c>
      <c r="C1229" s="362"/>
      <c r="D1229" s="363"/>
      <c r="E1229" s="370" t="s">
        <v>1193</v>
      </c>
      <c r="F1229" s="370"/>
      <c r="G1229" s="370"/>
    </row>
    <row r="1230" spans="1:8" ht="15.75" x14ac:dyDescent="0.25">
      <c r="A1230" s="1"/>
      <c r="B1230" s="2">
        <v>1</v>
      </c>
      <c r="C1230" s="7" t="s">
        <v>142</v>
      </c>
      <c r="D1230" s="7"/>
      <c r="E1230" s="90">
        <v>19615814</v>
      </c>
      <c r="F1230" s="12"/>
      <c r="G1230" s="201">
        <f>17052734+541551+270775</f>
        <v>17865060</v>
      </c>
    </row>
    <row r="1231" spans="1:8" ht="15.75" x14ac:dyDescent="0.25">
      <c r="A1231" s="1"/>
      <c r="B1231" s="2">
        <v>2</v>
      </c>
      <c r="C1231" s="3" t="s">
        <v>111</v>
      </c>
      <c r="D1231" s="3"/>
      <c r="E1231" s="90">
        <f>150590+525166</f>
        <v>675756</v>
      </c>
      <c r="F1231" s="12"/>
      <c r="G1231" s="90">
        <f>314250+575348</f>
        <v>889598</v>
      </c>
    </row>
    <row r="1232" spans="1:8" ht="15.75" x14ac:dyDescent="0.25">
      <c r="A1232" s="1"/>
      <c r="B1232" s="2">
        <v>3</v>
      </c>
      <c r="C1232" s="3" t="s">
        <v>112</v>
      </c>
      <c r="D1232" s="3"/>
      <c r="E1232" s="90">
        <v>1142873</v>
      </c>
      <c r="F1232" s="12"/>
      <c r="G1232" s="90">
        <v>980629</v>
      </c>
    </row>
    <row r="1233" spans="1:10" ht="15.75" x14ac:dyDescent="0.25">
      <c r="A1233" s="1"/>
      <c r="B1233" s="2">
        <v>4</v>
      </c>
      <c r="C1233" s="3" t="s">
        <v>113</v>
      </c>
      <c r="D1233" s="3"/>
      <c r="E1233" s="90">
        <f>835017+2800</f>
        <v>837817</v>
      </c>
      <c r="F1233" s="12"/>
      <c r="G1233" s="90">
        <f>2895749.6+93600</f>
        <v>2989349.6</v>
      </c>
    </row>
    <row r="1234" spans="1:10" ht="15.75" x14ac:dyDescent="0.25">
      <c r="A1234" s="1"/>
      <c r="B1234" s="2">
        <v>5</v>
      </c>
      <c r="C1234" s="3" t="s">
        <v>114</v>
      </c>
      <c r="D1234" s="3"/>
      <c r="E1234" s="90">
        <v>212714.25</v>
      </c>
      <c r="F1234" s="12"/>
      <c r="G1234" s="90">
        <v>252472.25</v>
      </c>
    </row>
    <row r="1235" spans="1:10" ht="15.75" x14ac:dyDescent="0.25">
      <c r="A1235" s="1"/>
      <c r="B1235" s="2">
        <v>6</v>
      </c>
      <c r="C1235" s="3" t="s">
        <v>115</v>
      </c>
      <c r="D1235" s="3"/>
      <c r="E1235" s="109">
        <f>679377+147267</f>
        <v>826644</v>
      </c>
      <c r="F1235" s="12"/>
      <c r="G1235" s="90">
        <v>47815</v>
      </c>
    </row>
    <row r="1236" spans="1:10" ht="15.75" x14ac:dyDescent="0.25">
      <c r="A1236" s="1"/>
      <c r="B1236" s="2">
        <v>7</v>
      </c>
      <c r="C1236" s="3" t="s">
        <v>116</v>
      </c>
      <c r="D1236" s="3"/>
      <c r="E1236" s="90">
        <f>E1261</f>
        <v>10862789.34</v>
      </c>
      <c r="F1236" s="13"/>
      <c r="G1236" s="90">
        <f>G1261</f>
        <v>28922886.369999997</v>
      </c>
    </row>
    <row r="1237" spans="1:10" ht="15.75" x14ac:dyDescent="0.25">
      <c r="A1237" s="1"/>
      <c r="B1237" s="2">
        <v>8</v>
      </c>
      <c r="C1237" s="6" t="s">
        <v>117</v>
      </c>
      <c r="D1237" s="3"/>
      <c r="E1237" s="90">
        <v>2279008</v>
      </c>
      <c r="F1237" s="12"/>
      <c r="G1237" s="90">
        <v>2479649</v>
      </c>
    </row>
    <row r="1238" spans="1:10" ht="15.75" x14ac:dyDescent="0.25">
      <c r="A1238" s="1"/>
      <c r="B1238" s="2">
        <v>9</v>
      </c>
      <c r="C1238" s="6" t="s">
        <v>118</v>
      </c>
      <c r="D1238" s="3"/>
      <c r="E1238" s="90">
        <v>2120281</v>
      </c>
      <c r="F1238" s="12"/>
      <c r="G1238" s="90">
        <v>2386535</v>
      </c>
    </row>
    <row r="1239" spans="1:10" s="128" customFormat="1" ht="15.75" x14ac:dyDescent="0.25">
      <c r="A1239" s="1"/>
      <c r="B1239" s="2">
        <v>10</v>
      </c>
      <c r="C1239" s="6" t="s">
        <v>80</v>
      </c>
      <c r="D1239" s="3"/>
      <c r="E1239" s="90">
        <v>7001828</v>
      </c>
      <c r="F1239" s="12"/>
      <c r="G1239" s="90">
        <v>0</v>
      </c>
      <c r="J1239"/>
    </row>
    <row r="1240" spans="1:10" ht="15.75" x14ac:dyDescent="0.25">
      <c r="A1240" s="1"/>
      <c r="B1240" s="2">
        <v>11</v>
      </c>
      <c r="C1240" s="6" t="s">
        <v>119</v>
      </c>
      <c r="D1240" s="3"/>
      <c r="E1240" s="90">
        <v>64800</v>
      </c>
      <c r="F1240" s="12"/>
      <c r="G1240" s="90">
        <v>68580</v>
      </c>
      <c r="J1240" s="128"/>
    </row>
    <row r="1241" spans="1:10" ht="15.75" x14ac:dyDescent="0.25">
      <c r="A1241" s="1"/>
      <c r="B1241" s="2">
        <v>12</v>
      </c>
      <c r="C1241" s="6" t="s">
        <v>120</v>
      </c>
      <c r="D1241" s="3"/>
      <c r="E1241" s="90">
        <v>2728</v>
      </c>
      <c r="F1241" s="12"/>
      <c r="G1241" s="90">
        <v>111156</v>
      </c>
    </row>
    <row r="1242" spans="1:10" s="183" customFormat="1" ht="15.75" x14ac:dyDescent="0.25">
      <c r="A1242" s="1"/>
      <c r="B1242" s="2">
        <v>13</v>
      </c>
      <c r="C1242" s="6" t="s">
        <v>1284</v>
      </c>
      <c r="D1242" s="3"/>
      <c r="E1242" s="90">
        <v>5583</v>
      </c>
      <c r="F1242" s="12"/>
      <c r="G1242" s="90">
        <v>51783</v>
      </c>
    </row>
    <row r="1243" spans="1:10" s="185" customFormat="1" ht="15.75" x14ac:dyDescent="0.25">
      <c r="A1243" s="1"/>
      <c r="B1243" s="2">
        <v>14</v>
      </c>
      <c r="C1243" s="6" t="s">
        <v>1290</v>
      </c>
      <c r="D1243" s="3"/>
      <c r="E1243" s="90">
        <v>0</v>
      </c>
      <c r="F1243" s="12"/>
      <c r="G1243" s="90">
        <v>11699</v>
      </c>
    </row>
    <row r="1244" spans="1:10" s="185" customFormat="1" ht="15.75" x14ac:dyDescent="0.25">
      <c r="A1244" s="1"/>
      <c r="B1244" s="2">
        <v>15</v>
      </c>
      <c r="C1244" s="6" t="s">
        <v>1291</v>
      </c>
      <c r="D1244" s="3"/>
      <c r="E1244" s="90">
        <v>0</v>
      </c>
      <c r="F1244" s="12"/>
      <c r="G1244" s="90">
        <v>5849</v>
      </c>
    </row>
    <row r="1245" spans="1:10" s="106" customFormat="1" ht="15.75" x14ac:dyDescent="0.25">
      <c r="A1245" s="1"/>
      <c r="B1245" s="2">
        <v>16</v>
      </c>
      <c r="C1245" s="6" t="s">
        <v>121</v>
      </c>
      <c r="D1245" s="3"/>
      <c r="E1245" s="90">
        <v>1946884</v>
      </c>
      <c r="F1245" s="12"/>
      <c r="G1245" s="12">
        <v>0</v>
      </c>
      <c r="J1245"/>
    </row>
    <row r="1246" spans="1:10" s="222" customFormat="1" ht="15.75" x14ac:dyDescent="0.25">
      <c r="A1246" s="1"/>
      <c r="B1246" s="2">
        <v>17</v>
      </c>
      <c r="C1246" s="6" t="s">
        <v>1297</v>
      </c>
      <c r="D1246" s="3"/>
      <c r="E1246" s="90">
        <v>0</v>
      </c>
      <c r="F1246" s="12"/>
      <c r="G1246" s="12">
        <v>0</v>
      </c>
    </row>
    <row r="1247" spans="1:10" ht="15.75" x14ac:dyDescent="0.25">
      <c r="A1247" s="1"/>
      <c r="B1247" s="2">
        <v>18</v>
      </c>
      <c r="C1247" s="6" t="s">
        <v>122</v>
      </c>
      <c r="D1247" s="3"/>
      <c r="E1247" s="90">
        <f>E1285</f>
        <v>4252376.7699999996</v>
      </c>
      <c r="F1247" s="13"/>
      <c r="G1247" s="13">
        <f>G1285</f>
        <v>3887046.06</v>
      </c>
      <c r="J1247" s="106"/>
    </row>
    <row r="1248" spans="1:10" ht="15.75" x14ac:dyDescent="0.25">
      <c r="A1248" s="1"/>
      <c r="B1248" s="2">
        <v>19</v>
      </c>
      <c r="C1248" s="3" t="s">
        <v>123</v>
      </c>
      <c r="D1248" s="3"/>
      <c r="E1248" s="111">
        <f>E1293</f>
        <v>0</v>
      </c>
      <c r="F1248" s="11"/>
      <c r="G1248" s="11">
        <f>G1293</f>
        <v>1947283</v>
      </c>
    </row>
    <row r="1249" spans="1:10" ht="15.75" x14ac:dyDescent="0.25">
      <c r="A1249" s="1"/>
      <c r="B1249" s="3"/>
      <c r="C1249" s="3"/>
      <c r="D1249" s="3"/>
      <c r="E1249" s="18">
        <f>SUM(E1230:E1248)</f>
        <v>51847896.359999999</v>
      </c>
      <c r="F1249" s="11"/>
      <c r="G1249" s="18">
        <f>SUM(G1230:G1248)</f>
        <v>62897390.280000001</v>
      </c>
    </row>
    <row r="1250" spans="1:10" x14ac:dyDescent="0.25">
      <c r="A1250" s="1"/>
      <c r="B1250" s="1"/>
      <c r="C1250" s="1"/>
      <c r="D1250" s="1"/>
      <c r="E1250" s="1"/>
      <c r="F1250" s="1"/>
      <c r="G1250" s="1"/>
    </row>
    <row r="1251" spans="1:10" s="119" customFormat="1" ht="15.75" x14ac:dyDescent="0.25">
      <c r="A1251" s="1"/>
      <c r="B1251" s="361" t="s">
        <v>116</v>
      </c>
      <c r="C1251" s="362"/>
      <c r="D1251" s="363"/>
      <c r="E1251" s="364" t="s">
        <v>1209</v>
      </c>
      <c r="F1251" s="372"/>
      <c r="G1251" s="373"/>
      <c r="J1251"/>
    </row>
    <row r="1252" spans="1:10" s="119" customFormat="1" ht="15.75" x14ac:dyDescent="0.25">
      <c r="A1252" s="1"/>
      <c r="B1252" s="14">
        <v>1</v>
      </c>
      <c r="C1252" s="6" t="s">
        <v>1400</v>
      </c>
      <c r="D1252" s="59"/>
      <c r="E1252" s="109">
        <v>45688</v>
      </c>
      <c r="F1252" s="205"/>
      <c r="G1252" s="201">
        <v>325087</v>
      </c>
    </row>
    <row r="1253" spans="1:10" s="119" customFormat="1" ht="15.75" x14ac:dyDescent="0.25">
      <c r="A1253" s="1"/>
      <c r="B1253" s="14">
        <v>2</v>
      </c>
      <c r="C1253" s="6" t="s">
        <v>1124</v>
      </c>
      <c r="D1253" s="59"/>
      <c r="E1253" s="109">
        <f>53908+6974+3492+898+343</f>
        <v>65615</v>
      </c>
      <c r="F1253" s="205"/>
      <c r="G1253" s="201">
        <f>72083+5154.5+5154.5</f>
        <v>82392</v>
      </c>
    </row>
    <row r="1254" spans="1:10" s="119" customFormat="1" ht="15.75" x14ac:dyDescent="0.25">
      <c r="A1254" s="1"/>
      <c r="B1254" s="14">
        <v>3</v>
      </c>
      <c r="C1254" s="6" t="s">
        <v>1125</v>
      </c>
      <c r="D1254" s="59"/>
      <c r="E1254" s="109">
        <v>6394363</v>
      </c>
      <c r="F1254" s="205"/>
      <c r="G1254" s="109">
        <v>12740791.869999999</v>
      </c>
    </row>
    <row r="1255" spans="1:10" s="185" customFormat="1" ht="15.75" x14ac:dyDescent="0.25">
      <c r="A1255" s="1"/>
      <c r="B1255" s="14">
        <v>4</v>
      </c>
      <c r="C1255" s="6" t="s">
        <v>1292</v>
      </c>
      <c r="D1255" s="59"/>
      <c r="E1255" s="109">
        <v>2250628</v>
      </c>
      <c r="F1255" s="205"/>
      <c r="G1255" s="109">
        <v>11000000</v>
      </c>
    </row>
    <row r="1256" spans="1:10" s="119" customFormat="1" ht="15.75" x14ac:dyDescent="0.25">
      <c r="A1256" s="1"/>
      <c r="B1256" s="14">
        <v>5</v>
      </c>
      <c r="C1256" s="6" t="s">
        <v>1126</v>
      </c>
      <c r="D1256" s="59"/>
      <c r="E1256" s="109">
        <f>1354239-139502.83+38029.17</f>
        <v>1252765.3399999999</v>
      </c>
      <c r="F1256" s="205"/>
      <c r="G1256" s="201">
        <v>2221197</v>
      </c>
      <c r="I1256" s="88">
        <v>154275.94</v>
      </c>
    </row>
    <row r="1257" spans="1:10" s="119" customFormat="1" ht="15.75" x14ac:dyDescent="0.25">
      <c r="A1257" s="1"/>
      <c r="B1257" s="14">
        <v>6</v>
      </c>
      <c r="C1257" s="6" t="s">
        <v>1127</v>
      </c>
      <c r="D1257" s="59"/>
      <c r="E1257" s="109">
        <v>443473</v>
      </c>
      <c r="F1257" s="205"/>
      <c r="G1257" s="201">
        <v>46000</v>
      </c>
      <c r="I1257" s="119">
        <v>139502.82999999999</v>
      </c>
    </row>
    <row r="1258" spans="1:10" s="119" customFormat="1" ht="15.75" x14ac:dyDescent="0.25">
      <c r="A1258" s="1"/>
      <c r="B1258" s="14">
        <v>7</v>
      </c>
      <c r="C1258" s="6" t="s">
        <v>1128</v>
      </c>
      <c r="D1258" s="59"/>
      <c r="E1258" s="109">
        <v>311147</v>
      </c>
      <c r="F1258" s="205"/>
      <c r="G1258" s="201">
        <v>370878.5</v>
      </c>
      <c r="I1258" s="88"/>
    </row>
    <row r="1259" spans="1:10" s="119" customFormat="1" ht="15.75" x14ac:dyDescent="0.25">
      <c r="A1259" s="1"/>
      <c r="B1259" s="14">
        <v>8</v>
      </c>
      <c r="C1259" s="6" t="s">
        <v>1129</v>
      </c>
      <c r="D1259" s="59"/>
      <c r="E1259" s="109">
        <v>99110</v>
      </c>
      <c r="F1259" s="205"/>
      <c r="G1259" s="201">
        <v>99000</v>
      </c>
    </row>
    <row r="1260" spans="1:10" s="119" customFormat="1" ht="15.75" x14ac:dyDescent="0.25">
      <c r="A1260" s="1"/>
      <c r="B1260" s="14">
        <v>9</v>
      </c>
      <c r="C1260" s="6" t="s">
        <v>1130</v>
      </c>
      <c r="D1260" s="59"/>
      <c r="E1260" s="109">
        <v>0</v>
      </c>
      <c r="F1260" s="205"/>
      <c r="G1260" s="109">
        <v>2037540</v>
      </c>
    </row>
    <row r="1261" spans="1:10" s="119" customFormat="1" ht="17.25" thickBot="1" x14ac:dyDescent="0.3">
      <c r="A1261" s="1"/>
      <c r="B1261" s="59"/>
      <c r="C1261" s="59"/>
      <c r="D1261" s="5" t="s">
        <v>922</v>
      </c>
      <c r="E1261" s="66">
        <f>SUM(E1252:E1260)</f>
        <v>10862789.34</v>
      </c>
      <c r="F1261" s="67"/>
      <c r="G1261" s="66">
        <f>SUM(G1252:G1260)</f>
        <v>28922886.369999997</v>
      </c>
    </row>
    <row r="1262" spans="1:10" s="119" customFormat="1" ht="15.75" x14ac:dyDescent="0.25">
      <c r="A1262" s="1"/>
      <c r="B1262" s="3"/>
      <c r="C1262" s="3"/>
      <c r="D1262" s="3"/>
      <c r="E1262" s="3"/>
      <c r="F1262" s="3"/>
      <c r="G1262" s="3"/>
    </row>
    <row r="1263" spans="1:10" s="119" customFormat="1" ht="15.75" x14ac:dyDescent="0.25">
      <c r="A1263" s="1"/>
      <c r="B1263" s="361" t="s">
        <v>122</v>
      </c>
      <c r="C1263" s="362"/>
      <c r="D1263" s="363"/>
      <c r="E1263" s="364" t="s">
        <v>1208</v>
      </c>
      <c r="F1263" s="372"/>
      <c r="G1263" s="373"/>
    </row>
    <row r="1264" spans="1:10" s="119" customFormat="1" ht="15.75" x14ac:dyDescent="0.25">
      <c r="A1264" s="1"/>
      <c r="B1264" s="14">
        <v>1</v>
      </c>
      <c r="C1264" s="6" t="s">
        <v>1131</v>
      </c>
      <c r="D1264" s="59"/>
      <c r="E1264" s="109">
        <v>113220</v>
      </c>
      <c r="F1264" s="205"/>
      <c r="G1264" s="201">
        <v>54680</v>
      </c>
    </row>
    <row r="1265" spans="1:7" s="183" customFormat="1" ht="15.75" x14ac:dyDescent="0.25">
      <c r="A1265" s="1"/>
      <c r="B1265" s="14">
        <v>2</v>
      </c>
      <c r="C1265" s="6" t="s">
        <v>1282</v>
      </c>
      <c r="D1265" s="59"/>
      <c r="E1265" s="109">
        <v>278200</v>
      </c>
      <c r="F1265" s="205"/>
      <c r="G1265" s="201">
        <v>95081</v>
      </c>
    </row>
    <row r="1266" spans="1:7" s="119" customFormat="1" ht="15.75" x14ac:dyDescent="0.25">
      <c r="A1266" s="1"/>
      <c r="B1266" s="14">
        <v>3</v>
      </c>
      <c r="C1266" s="6" t="s">
        <v>1132</v>
      </c>
      <c r="D1266" s="59"/>
      <c r="E1266" s="109">
        <v>100100</v>
      </c>
      <c r="F1266" s="205"/>
      <c r="G1266" s="201">
        <v>311000</v>
      </c>
    </row>
    <row r="1267" spans="1:7" s="119" customFormat="1" ht="15.75" x14ac:dyDescent="0.25">
      <c r="A1267" s="1"/>
      <c r="B1267" s="14">
        <v>4</v>
      </c>
      <c r="C1267" s="6" t="s">
        <v>1283</v>
      </c>
      <c r="D1267" s="25"/>
      <c r="E1267" s="109">
        <v>161025.76999999999</v>
      </c>
      <c r="F1267" s="205"/>
      <c r="G1267" s="201">
        <v>153726.24</v>
      </c>
    </row>
    <row r="1268" spans="1:7" s="119" customFormat="1" ht="15.75" x14ac:dyDescent="0.25">
      <c r="A1268" s="1"/>
      <c r="B1268" s="14">
        <v>5</v>
      </c>
      <c r="C1268" s="6" t="s">
        <v>1133</v>
      </c>
      <c r="D1268" s="68"/>
      <c r="E1268" s="109">
        <v>273420</v>
      </c>
      <c r="F1268" s="205"/>
      <c r="G1268" s="201">
        <v>88690</v>
      </c>
    </row>
    <row r="1269" spans="1:7" s="119" customFormat="1" ht="15.75" x14ac:dyDescent="0.25">
      <c r="A1269" s="1"/>
      <c r="B1269" s="14">
        <v>6</v>
      </c>
      <c r="C1269" s="6" t="s">
        <v>1134</v>
      </c>
      <c r="D1269" s="68"/>
      <c r="E1269" s="109">
        <f>655248+30070</f>
        <v>685318</v>
      </c>
      <c r="F1269" s="205"/>
      <c r="G1269" s="201">
        <f>109000+2000</f>
        <v>111000</v>
      </c>
    </row>
    <row r="1270" spans="1:7" s="119" customFormat="1" ht="15.75" x14ac:dyDescent="0.25">
      <c r="A1270" s="1"/>
      <c r="B1270" s="14">
        <v>7</v>
      </c>
      <c r="C1270" s="6" t="s">
        <v>1135</v>
      </c>
      <c r="D1270" s="68"/>
      <c r="E1270" s="109">
        <v>423393</v>
      </c>
      <c r="F1270" s="205"/>
      <c r="G1270" s="201">
        <v>371221</v>
      </c>
    </row>
    <row r="1271" spans="1:7" s="119" customFormat="1" ht="15.75" x14ac:dyDescent="0.25">
      <c r="A1271" s="1"/>
      <c r="B1271" s="14">
        <v>8</v>
      </c>
      <c r="C1271" s="6" t="s">
        <v>1136</v>
      </c>
      <c r="D1271" s="68"/>
      <c r="E1271" s="109">
        <f>314102.91-16074.64+9805</f>
        <v>307833.26999999996</v>
      </c>
      <c r="F1271" s="205"/>
      <c r="G1271" s="201">
        <f>301531.2-138.29</f>
        <v>301392.91000000003</v>
      </c>
    </row>
    <row r="1272" spans="1:7" s="119" customFormat="1" ht="15.75" x14ac:dyDescent="0.25">
      <c r="A1272" s="1"/>
      <c r="B1272" s="14">
        <v>9</v>
      </c>
      <c r="C1272" s="6" t="s">
        <v>1137</v>
      </c>
      <c r="D1272" s="68"/>
      <c r="E1272" s="109">
        <v>476078</v>
      </c>
      <c r="F1272" s="205"/>
      <c r="G1272" s="201">
        <v>466467.73</v>
      </c>
    </row>
    <row r="1273" spans="1:7" s="119" customFormat="1" ht="15.75" x14ac:dyDescent="0.25">
      <c r="A1273" s="1"/>
      <c r="B1273" s="14">
        <v>10</v>
      </c>
      <c r="C1273" s="6" t="s">
        <v>1138</v>
      </c>
      <c r="D1273" s="68"/>
      <c r="E1273" s="109">
        <v>218207</v>
      </c>
      <c r="F1273" s="205"/>
      <c r="G1273" s="201">
        <v>46028</v>
      </c>
    </row>
    <row r="1274" spans="1:7" s="119" customFormat="1" ht="15.75" x14ac:dyDescent="0.25">
      <c r="A1274" s="1"/>
      <c r="B1274" s="14">
        <v>11</v>
      </c>
      <c r="C1274" s="6" t="s">
        <v>1139</v>
      </c>
      <c r="D1274" s="68"/>
      <c r="E1274" s="109">
        <v>250688</v>
      </c>
      <c r="F1274" s="205"/>
      <c r="G1274" s="201">
        <v>544351</v>
      </c>
    </row>
    <row r="1275" spans="1:7" s="119" customFormat="1" ht="15.75" x14ac:dyDescent="0.25">
      <c r="A1275" s="1"/>
      <c r="B1275" s="14">
        <v>12</v>
      </c>
      <c r="C1275" s="6" t="s">
        <v>1140</v>
      </c>
      <c r="D1275" s="68"/>
      <c r="E1275" s="109">
        <v>36000</v>
      </c>
      <c r="F1275" s="205"/>
      <c r="G1275" s="201">
        <v>36000</v>
      </c>
    </row>
    <row r="1276" spans="1:7" s="119" customFormat="1" ht="15.75" x14ac:dyDescent="0.25">
      <c r="A1276" s="1"/>
      <c r="B1276" s="14">
        <v>13</v>
      </c>
      <c r="C1276" s="6" t="s">
        <v>1141</v>
      </c>
      <c r="D1276" s="68"/>
      <c r="E1276" s="109">
        <v>278073.68</v>
      </c>
      <c r="F1276" s="205"/>
      <c r="G1276" s="201">
        <v>272317.18</v>
      </c>
    </row>
    <row r="1277" spans="1:7" s="119" customFormat="1" ht="15.75" x14ac:dyDescent="0.25">
      <c r="A1277" s="1"/>
      <c r="B1277" s="14">
        <v>14</v>
      </c>
      <c r="C1277" s="6" t="s">
        <v>1142</v>
      </c>
      <c r="D1277" s="68"/>
      <c r="E1277" s="109">
        <v>382913.05</v>
      </c>
      <c r="F1277" s="205"/>
      <c r="G1277" s="201">
        <v>572253</v>
      </c>
    </row>
    <row r="1278" spans="1:7" s="185" customFormat="1" ht="15.75" x14ac:dyDescent="0.25">
      <c r="A1278" s="1"/>
      <c r="B1278" s="14">
        <v>15</v>
      </c>
      <c r="C1278" s="6" t="s">
        <v>1289</v>
      </c>
      <c r="D1278" s="68"/>
      <c r="E1278" s="109">
        <v>0</v>
      </c>
      <c r="F1278" s="205"/>
      <c r="G1278" s="201">
        <v>3306</v>
      </c>
    </row>
    <row r="1279" spans="1:7" s="119" customFormat="1" ht="15.75" x14ac:dyDescent="0.25">
      <c r="A1279" s="1"/>
      <c r="B1279" s="14">
        <v>16</v>
      </c>
      <c r="C1279" s="6" t="s">
        <v>1188</v>
      </c>
      <c r="D1279" s="68"/>
      <c r="E1279" s="109">
        <v>79574</v>
      </c>
      <c r="F1279" s="205"/>
      <c r="G1279" s="201">
        <v>308600</v>
      </c>
    </row>
    <row r="1280" spans="1:7" s="119" customFormat="1" ht="15.75" x14ac:dyDescent="0.25">
      <c r="A1280" s="1"/>
      <c r="B1280" s="14">
        <v>17</v>
      </c>
      <c r="C1280" s="6" t="s">
        <v>1143</v>
      </c>
      <c r="D1280" s="68"/>
      <c r="E1280" s="109">
        <v>13380</v>
      </c>
      <c r="F1280" s="205"/>
      <c r="G1280" s="201">
        <v>20060</v>
      </c>
    </row>
    <row r="1281" spans="1:10" s="119" customFormat="1" ht="15.75" x14ac:dyDescent="0.25">
      <c r="A1281" s="1"/>
      <c r="B1281" s="14">
        <v>18</v>
      </c>
      <c r="C1281" s="6" t="s">
        <v>1144</v>
      </c>
      <c r="D1281" s="68"/>
      <c r="E1281" s="109">
        <v>9600</v>
      </c>
      <c r="F1281" s="205"/>
      <c r="G1281" s="201">
        <v>8300</v>
      </c>
    </row>
    <row r="1282" spans="1:10" s="119" customFormat="1" ht="15.75" x14ac:dyDescent="0.25">
      <c r="A1282" s="1"/>
      <c r="B1282" s="14">
        <v>19</v>
      </c>
      <c r="C1282" s="6" t="s">
        <v>1211</v>
      </c>
      <c r="D1282" s="68"/>
      <c r="E1282" s="109">
        <v>73607</v>
      </c>
      <c r="F1282" s="205"/>
      <c r="G1282" s="201">
        <v>120173</v>
      </c>
    </row>
    <row r="1283" spans="1:10" s="119" customFormat="1" ht="15.75" x14ac:dyDescent="0.25">
      <c r="A1283" s="1"/>
      <c r="B1283" s="14">
        <v>20</v>
      </c>
      <c r="C1283" s="6" t="s">
        <v>1145</v>
      </c>
      <c r="D1283" s="68"/>
      <c r="E1283" s="109">
        <v>3654</v>
      </c>
      <c r="F1283" s="205"/>
      <c r="G1283" s="201">
        <v>2399</v>
      </c>
    </row>
    <row r="1284" spans="1:10" s="288" customFormat="1" ht="15.75" x14ac:dyDescent="0.25">
      <c r="A1284" s="1"/>
      <c r="B1284" s="14">
        <v>21</v>
      </c>
      <c r="C1284" s="6" t="s">
        <v>1397</v>
      </c>
      <c r="D1284" s="68"/>
      <c r="E1284" s="109">
        <v>88092</v>
      </c>
      <c r="F1284" s="205"/>
      <c r="G1284" s="201">
        <v>0</v>
      </c>
    </row>
    <row r="1285" spans="1:10" s="119" customFormat="1" ht="17.25" thickBot="1" x14ac:dyDescent="0.3">
      <c r="A1285" s="1"/>
      <c r="B1285" s="59"/>
      <c r="C1285" s="59"/>
      <c r="D1285" s="69"/>
      <c r="E1285" s="66">
        <f>SUM(E1264:E1284)</f>
        <v>4252376.7699999996</v>
      </c>
      <c r="F1285" s="61"/>
      <c r="G1285" s="66">
        <f>SUM(G1264:G1284)</f>
        <v>3887046.06</v>
      </c>
    </row>
    <row r="1286" spans="1:10" s="119" customFormat="1" ht="15.75" x14ac:dyDescent="0.25">
      <c r="A1286" s="1"/>
      <c r="B1286" s="3"/>
      <c r="C1286" s="3"/>
      <c r="D1286" s="3"/>
      <c r="E1286" s="3"/>
      <c r="F1286" s="3"/>
      <c r="G1286" s="3"/>
    </row>
    <row r="1287" spans="1:10" s="119" customFormat="1" ht="15.75" x14ac:dyDescent="0.25">
      <c r="A1287" s="1"/>
      <c r="B1287" s="361" t="s">
        <v>123</v>
      </c>
      <c r="C1287" s="362"/>
      <c r="D1287" s="363"/>
      <c r="E1287" s="364" t="s">
        <v>1207</v>
      </c>
      <c r="F1287" s="372"/>
      <c r="G1287" s="373"/>
    </row>
    <row r="1288" spans="1:10" s="119" customFormat="1" ht="15.75" x14ac:dyDescent="0.25">
      <c r="A1288" s="1"/>
      <c r="B1288" s="14">
        <v>1</v>
      </c>
      <c r="C1288" s="5" t="s">
        <v>1146</v>
      </c>
      <c r="D1288" s="59"/>
      <c r="E1288" s="109">
        <v>0</v>
      </c>
      <c r="F1288" s="199"/>
      <c r="G1288" s="109">
        <v>153249</v>
      </c>
    </row>
    <row r="1289" spans="1:10" s="119" customFormat="1" ht="15.75" x14ac:dyDescent="0.25">
      <c r="A1289" s="1"/>
      <c r="B1289" s="14">
        <v>2</v>
      </c>
      <c r="C1289" s="5" t="s">
        <v>1147</v>
      </c>
      <c r="D1289" s="59"/>
      <c r="E1289" s="109">
        <v>0</v>
      </c>
      <c r="F1289" s="199"/>
      <c r="G1289" s="109">
        <v>1371067</v>
      </c>
    </row>
    <row r="1290" spans="1:10" s="119" customFormat="1" ht="15.75" x14ac:dyDescent="0.25">
      <c r="A1290" s="1"/>
      <c r="B1290" s="14">
        <v>3</v>
      </c>
      <c r="C1290" s="5" t="s">
        <v>1148</v>
      </c>
      <c r="D1290" s="59"/>
      <c r="E1290" s="109">
        <v>0</v>
      </c>
      <c r="F1290" s="199"/>
      <c r="G1290" s="206">
        <v>847</v>
      </c>
    </row>
    <row r="1291" spans="1:10" s="119" customFormat="1" ht="15.75" x14ac:dyDescent="0.25">
      <c r="A1291" s="1"/>
      <c r="B1291" s="14">
        <v>4</v>
      </c>
      <c r="C1291" s="5" t="s">
        <v>1149</v>
      </c>
      <c r="D1291" s="59"/>
      <c r="E1291" s="109">
        <v>0</v>
      </c>
      <c r="F1291" s="199"/>
      <c r="G1291" s="109">
        <v>238199</v>
      </c>
    </row>
    <row r="1292" spans="1:10" s="119" customFormat="1" ht="15.75" x14ac:dyDescent="0.25">
      <c r="A1292" s="1"/>
      <c r="B1292" s="14">
        <v>5</v>
      </c>
      <c r="C1292" s="5" t="s">
        <v>1150</v>
      </c>
      <c r="D1292" s="59"/>
      <c r="E1292" s="109">
        <v>0</v>
      </c>
      <c r="F1292" s="199"/>
      <c r="G1292" s="109">
        <f>2700+181381+687</f>
        <v>184768</v>
      </c>
    </row>
    <row r="1293" spans="1:10" s="119" customFormat="1" ht="17.25" thickBot="1" x14ac:dyDescent="0.3">
      <c r="A1293" s="1"/>
      <c r="B1293" s="3"/>
      <c r="C1293" s="3"/>
      <c r="D1293" s="3"/>
      <c r="E1293" s="66">
        <f>SUM(E1288:E1292)</f>
        <v>0</v>
      </c>
      <c r="F1293" s="61"/>
      <c r="G1293" s="66">
        <v>1947283</v>
      </c>
    </row>
    <row r="1294" spans="1:10" s="119" customFormat="1" ht="15.75" x14ac:dyDescent="0.25">
      <c r="A1294" s="1"/>
      <c r="B1294" s="3"/>
      <c r="C1294" s="3"/>
      <c r="D1294" s="3"/>
      <c r="E1294" s="3"/>
      <c r="F1294" s="3"/>
      <c r="G1294" s="12"/>
    </row>
    <row r="1295" spans="1:10" ht="16.5" x14ac:dyDescent="0.25">
      <c r="A1295" s="1"/>
      <c r="B1295" s="361" t="s">
        <v>15</v>
      </c>
      <c r="C1295" s="362"/>
      <c r="D1295" s="363"/>
      <c r="E1295" s="370" t="s">
        <v>1194</v>
      </c>
      <c r="F1295" s="370"/>
      <c r="G1295" s="370"/>
      <c r="J1295" s="119"/>
    </row>
    <row r="1296" spans="1:10" ht="15.75" x14ac:dyDescent="0.25">
      <c r="A1296" s="1"/>
      <c r="B1296" s="2">
        <v>1</v>
      </c>
      <c r="C1296" s="3" t="s">
        <v>109</v>
      </c>
      <c r="D1296" s="3"/>
      <c r="E1296" s="90">
        <v>13195659.380000001</v>
      </c>
      <c r="F1296" s="90"/>
      <c r="G1296" s="90">
        <v>14270234.960000001</v>
      </c>
    </row>
    <row r="1297" spans="1:7" ht="15.75" x14ac:dyDescent="0.25">
      <c r="A1297" s="1"/>
      <c r="B1297" s="2">
        <v>2</v>
      </c>
      <c r="C1297" s="3" t="s">
        <v>110</v>
      </c>
      <c r="D1297" s="3"/>
      <c r="E1297" s="110">
        <v>625735.36</v>
      </c>
      <c r="F1297" s="90"/>
      <c r="G1297" s="110">
        <v>613588.27</v>
      </c>
    </row>
    <row r="1298" spans="1:7" ht="15.75" x14ac:dyDescent="0.25">
      <c r="A1298" s="1"/>
      <c r="B1298" s="3"/>
      <c r="C1298" s="3"/>
      <c r="D1298" s="3"/>
      <c r="E1298" s="216">
        <f>SUM(E1296:E1297)</f>
        <v>13821394.74</v>
      </c>
      <c r="F1298" s="90"/>
      <c r="G1298" s="216">
        <f>SUM(G1296:G1297)</f>
        <v>14883823.23</v>
      </c>
    </row>
    <row r="1299" spans="1:7" x14ac:dyDescent="0.25">
      <c r="A1299" s="1"/>
      <c r="B1299" s="1"/>
      <c r="C1299" s="1"/>
      <c r="D1299" s="1"/>
      <c r="E1299" s="1"/>
      <c r="F1299" s="1"/>
      <c r="G1299" s="1"/>
    </row>
    <row r="1300" spans="1:7" x14ac:dyDescent="0.25">
      <c r="A1300" s="1"/>
      <c r="B1300" s="1"/>
      <c r="C1300" s="1"/>
      <c r="D1300" s="1"/>
      <c r="E1300" s="1"/>
      <c r="F1300" s="1"/>
      <c r="G1300" s="1"/>
    </row>
    <row r="1301" spans="1:7" x14ac:dyDescent="0.25">
      <c r="A1301" s="1"/>
      <c r="B1301" s="1"/>
      <c r="C1301" s="1"/>
      <c r="D1301" s="1"/>
      <c r="E1301" s="1"/>
      <c r="F1301" s="1"/>
      <c r="G1301" s="1"/>
    </row>
    <row r="1302" spans="1:7" x14ac:dyDescent="0.25">
      <c r="A1302" s="1"/>
    </row>
    <row r="1303" spans="1:7" x14ac:dyDescent="0.25">
      <c r="A1303" s="1"/>
    </row>
    <row r="1304" spans="1:7" x14ac:dyDescent="0.25">
      <c r="A1304" s="1"/>
    </row>
    <row r="1305" spans="1:7" x14ac:dyDescent="0.25">
      <c r="A1305" s="1"/>
    </row>
    <row r="1306" spans="1:7" x14ac:dyDescent="0.25">
      <c r="A1306" s="1"/>
    </row>
    <row r="1307" spans="1:7" x14ac:dyDescent="0.25">
      <c r="A1307" s="1"/>
    </row>
    <row r="1308" spans="1:7" x14ac:dyDescent="0.25">
      <c r="A1308" s="1"/>
    </row>
    <row r="1309" spans="1:7" x14ac:dyDescent="0.25">
      <c r="A1309" s="1"/>
    </row>
    <row r="1310" spans="1:7" x14ac:dyDescent="0.25">
      <c r="A1310" s="1"/>
    </row>
    <row r="1311" spans="1:7" x14ac:dyDescent="0.25">
      <c r="A1311" s="1"/>
    </row>
    <row r="1312" spans="1:7" x14ac:dyDescent="0.25">
      <c r="A1312" s="1"/>
    </row>
    <row r="1313" spans="1:1" x14ac:dyDescent="0.25">
      <c r="A1313" s="1"/>
    </row>
    <row r="1314" spans="1:1" x14ac:dyDescent="0.25">
      <c r="A1314" s="1"/>
    </row>
    <row r="1315" spans="1:1" x14ac:dyDescent="0.25">
      <c r="A1315" s="1"/>
    </row>
    <row r="1316" spans="1:1" x14ac:dyDescent="0.25">
      <c r="A1316" s="1"/>
    </row>
    <row r="1317" spans="1:1" x14ac:dyDescent="0.25">
      <c r="A1317" s="1"/>
    </row>
    <row r="1318" spans="1:1" x14ac:dyDescent="0.25">
      <c r="A1318" s="1"/>
    </row>
    <row r="1319" spans="1:1" x14ac:dyDescent="0.25">
      <c r="A1319" s="1"/>
    </row>
    <row r="1320" spans="1:1" x14ac:dyDescent="0.25">
      <c r="A1320" s="1"/>
    </row>
  </sheetData>
  <mergeCells count="76">
    <mergeCell ref="B1050:C1050"/>
    <mergeCell ref="E921:G921"/>
    <mergeCell ref="B908:D908"/>
    <mergeCell ref="E817:G817"/>
    <mergeCell ref="B817:D817"/>
    <mergeCell ref="B979:D979"/>
    <mergeCell ref="B1003:D1003"/>
    <mergeCell ref="E1003:G1003"/>
    <mergeCell ref="B1030:D1030"/>
    <mergeCell ref="B1031:C1031"/>
    <mergeCell ref="B1042:C1042"/>
    <mergeCell ref="B980:D980"/>
    <mergeCell ref="E980:G980"/>
    <mergeCell ref="B928:D928"/>
    <mergeCell ref="E928:G928"/>
    <mergeCell ref="B1251:D1251"/>
    <mergeCell ref="E1251:G1251"/>
    <mergeCell ref="B1082:D1082"/>
    <mergeCell ref="E1082:G1082"/>
    <mergeCell ref="B1205:D1205"/>
    <mergeCell ref="B1229:D1229"/>
    <mergeCell ref="B1134:D1134"/>
    <mergeCell ref="E1134:G1134"/>
    <mergeCell ref="B1287:D1287"/>
    <mergeCell ref="E1287:G1287"/>
    <mergeCell ref="E908:G908"/>
    <mergeCell ref="B917:D917"/>
    <mergeCell ref="E917:G917"/>
    <mergeCell ref="B921:D921"/>
    <mergeCell ref="E1105:G1105"/>
    <mergeCell ref="B1116:D1116"/>
    <mergeCell ref="E1116:G1116"/>
    <mergeCell ref="B1122:D1122"/>
    <mergeCell ref="E1122:G1122"/>
    <mergeCell ref="B1096:D1096"/>
    <mergeCell ref="E1096:G1096"/>
    <mergeCell ref="E1030:G1030"/>
    <mergeCell ref="B1146:D1146"/>
    <mergeCell ref="E1146:G1146"/>
    <mergeCell ref="B1:G1"/>
    <mergeCell ref="B3:G3"/>
    <mergeCell ref="B18:D18"/>
    <mergeCell ref="E18:G18"/>
    <mergeCell ref="B19:G19"/>
    <mergeCell ref="B15:D15"/>
    <mergeCell ref="E15:G15"/>
    <mergeCell ref="E9:G9"/>
    <mergeCell ref="B9:D9"/>
    <mergeCell ref="B12:D12"/>
    <mergeCell ref="E12:G12"/>
    <mergeCell ref="B810:D810"/>
    <mergeCell ref="B811:D811"/>
    <mergeCell ref="E811:G811"/>
    <mergeCell ref="B36:C36"/>
    <mergeCell ref="B55:D55"/>
    <mergeCell ref="E55:G55"/>
    <mergeCell ref="B45:D45"/>
    <mergeCell ref="B46:D46"/>
    <mergeCell ref="B47:D47"/>
    <mergeCell ref="B48:D48"/>
    <mergeCell ref="B1295:D1295"/>
    <mergeCell ref="E983:G983"/>
    <mergeCell ref="B983:D983"/>
    <mergeCell ref="E1229:G1229"/>
    <mergeCell ref="E1295:G1295"/>
    <mergeCell ref="E1205:G1205"/>
    <mergeCell ref="E1173:G1173"/>
    <mergeCell ref="E1161:G1161"/>
    <mergeCell ref="C1190:C1191"/>
    <mergeCell ref="E1090:G1090"/>
    <mergeCell ref="B1090:D1090"/>
    <mergeCell ref="B1161:D1161"/>
    <mergeCell ref="B1173:D1173"/>
    <mergeCell ref="B1105:D1105"/>
    <mergeCell ref="B1263:D1263"/>
    <mergeCell ref="E1263:G1263"/>
  </mergeCells>
  <pageMargins left="0.7" right="0.2" top="0.5" bottom="0.25" header="0.3" footer="0.3"/>
  <pageSetup paperSize="9" scale="1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topLeftCell="A19" workbookViewId="0">
      <selection sqref="A1:G26"/>
    </sheetView>
  </sheetViews>
  <sheetFormatPr defaultRowHeight="15" x14ac:dyDescent="0.25"/>
  <cols>
    <col min="1" max="1" width="7.5703125" style="304" customWidth="1"/>
    <col min="2" max="2" width="53" style="304" customWidth="1"/>
    <col min="3" max="3" width="16.140625" style="304" bestFit="1" customWidth="1"/>
    <col min="4" max="4" width="0.28515625" style="304" customWidth="1"/>
    <col min="5" max="5" width="16.85546875" style="304" bestFit="1" customWidth="1"/>
    <col min="6" max="6" width="15.7109375" style="304" customWidth="1"/>
    <col min="7" max="7" width="11.85546875" style="304" customWidth="1"/>
    <col min="8" max="9" width="9.140625" style="304"/>
    <col min="10" max="10" width="11.5703125" style="304" bestFit="1" customWidth="1"/>
    <col min="11" max="16384" width="9.140625" style="304"/>
  </cols>
  <sheetData>
    <row r="1" spans="1:10" ht="21" customHeight="1" x14ac:dyDescent="0.25">
      <c r="A1" s="407" t="s">
        <v>1212</v>
      </c>
      <c r="B1" s="407"/>
      <c r="C1" s="407"/>
      <c r="D1" s="407"/>
      <c r="E1" s="407"/>
      <c r="F1" s="407"/>
      <c r="G1" s="407"/>
    </row>
    <row r="2" spans="1:10" ht="18" x14ac:dyDescent="0.25">
      <c r="A2" s="408" t="s">
        <v>1213</v>
      </c>
      <c r="B2" s="408"/>
      <c r="C2" s="408"/>
      <c r="D2" s="408"/>
      <c r="E2" s="408"/>
      <c r="F2" s="408"/>
      <c r="G2" s="408"/>
    </row>
    <row r="3" spans="1:10" ht="18.75" thickBot="1" x14ac:dyDescent="0.3">
      <c r="A3" s="408" t="s">
        <v>1430</v>
      </c>
      <c r="B3" s="408"/>
      <c r="C3" s="408"/>
      <c r="D3" s="408"/>
      <c r="E3" s="408"/>
      <c r="F3" s="408"/>
      <c r="G3" s="408"/>
    </row>
    <row r="4" spans="1:10" ht="35.1" customHeight="1" x14ac:dyDescent="0.25">
      <c r="A4" s="312" t="s">
        <v>1225</v>
      </c>
      <c r="B4" s="313" t="s">
        <v>1226</v>
      </c>
      <c r="C4" s="314" t="s">
        <v>1380</v>
      </c>
      <c r="D4" s="313"/>
      <c r="E4" s="315" t="s">
        <v>1381</v>
      </c>
      <c r="F4" s="316" t="s">
        <v>1438</v>
      </c>
      <c r="G4" s="317" t="s">
        <v>1261</v>
      </c>
    </row>
    <row r="5" spans="1:10" ht="24.95" customHeight="1" x14ac:dyDescent="0.25">
      <c r="A5" s="318"/>
      <c r="B5" s="142" t="s">
        <v>1431</v>
      </c>
      <c r="C5" s="311">
        <v>550314597.40999997</v>
      </c>
      <c r="D5" s="142"/>
      <c r="E5" s="141">
        <v>541010510.64999998</v>
      </c>
      <c r="F5" s="310">
        <f>C5-E5</f>
        <v>9304086.7599999905</v>
      </c>
      <c r="G5" s="319">
        <f>F5*100/E5</f>
        <v>1.719760813670985</v>
      </c>
    </row>
    <row r="6" spans="1:10" ht="2.25" customHeight="1" x14ac:dyDescent="0.25">
      <c r="A6" s="320"/>
      <c r="B6" s="168"/>
      <c r="C6" s="126"/>
      <c r="D6" s="168"/>
      <c r="E6" s="169"/>
      <c r="F6" s="177"/>
      <c r="G6" s="321"/>
    </row>
    <row r="7" spans="1:10" ht="15.75" x14ac:dyDescent="0.25">
      <c r="A7" s="322" t="s">
        <v>1220</v>
      </c>
      <c r="B7" s="306" t="s">
        <v>1425</v>
      </c>
      <c r="C7" s="305">
        <f>'Comparitive Statement'!C28</f>
        <v>5079020.7699999996</v>
      </c>
      <c r="D7" s="308"/>
      <c r="E7" s="305">
        <f>'Comparitive Statement'!E28</f>
        <v>3934861.06</v>
      </c>
      <c r="F7" s="307">
        <f>'Comparitive Statement'!F28</f>
        <v>2123640.66</v>
      </c>
      <c r="G7" s="323">
        <f>(C7-E7)*100/E7</f>
        <v>29.07751233279885</v>
      </c>
    </row>
    <row r="8" spans="1:10" ht="15.75" x14ac:dyDescent="0.25">
      <c r="A8" s="324"/>
      <c r="B8" s="139" t="s">
        <v>1434</v>
      </c>
      <c r="C8" s="141">
        <f>C7*100/C5</f>
        <v>0.92293040996984221</v>
      </c>
      <c r="D8" s="141"/>
      <c r="E8" s="141">
        <f>E7*100/E5</f>
        <v>0.72731693424448263</v>
      </c>
      <c r="F8" s="89"/>
      <c r="G8" s="325"/>
    </row>
    <row r="9" spans="1:10" ht="15.75" x14ac:dyDescent="0.25">
      <c r="A9" s="324"/>
      <c r="B9" s="139"/>
      <c r="C9" s="141"/>
      <c r="D9" s="141"/>
      <c r="E9" s="141"/>
      <c r="F9" s="89"/>
      <c r="G9" s="325"/>
    </row>
    <row r="10" spans="1:10" ht="18" customHeight="1" x14ac:dyDescent="0.25">
      <c r="A10" s="322" t="s">
        <v>1221</v>
      </c>
      <c r="B10" s="306" t="s">
        <v>1426</v>
      </c>
      <c r="C10" s="309">
        <f>'Comparitive Statement'!C43</f>
        <v>12048785</v>
      </c>
      <c r="D10" s="171"/>
      <c r="E10" s="309">
        <f>'Comparitive Statement'!E43</f>
        <v>11826726</v>
      </c>
      <c r="F10" s="309">
        <f>C10-E10</f>
        <v>222059</v>
      </c>
      <c r="G10" s="326">
        <f>F10*100/E10</f>
        <v>1.8776033198029616</v>
      </c>
    </row>
    <row r="11" spans="1:10" ht="18" customHeight="1" x14ac:dyDescent="0.25">
      <c r="A11" s="327"/>
      <c r="B11" s="139" t="s">
        <v>1433</v>
      </c>
      <c r="C11" s="138">
        <f>C10*100/C5</f>
        <v>2.1894358348309111</v>
      </c>
      <c r="D11" s="138"/>
      <c r="E11" s="138">
        <f>E10*100/E5</f>
        <v>2.1860436659152365</v>
      </c>
      <c r="F11" s="89"/>
      <c r="G11" s="325"/>
    </row>
    <row r="12" spans="1:10" ht="18" customHeight="1" x14ac:dyDescent="0.25">
      <c r="A12" s="327"/>
      <c r="B12" s="134"/>
      <c r="C12" s="138"/>
      <c r="D12" s="138"/>
      <c r="E12" s="138"/>
      <c r="F12" s="89"/>
      <c r="G12" s="325"/>
    </row>
    <row r="13" spans="1:10" ht="18" customHeight="1" x14ac:dyDescent="0.25">
      <c r="A13" s="322" t="s">
        <v>1222</v>
      </c>
      <c r="B13" s="306" t="s">
        <v>1432</v>
      </c>
      <c r="C13" s="138">
        <f>'Comparitive Statement'!C55-'Comparitive Statement'!C46-'Comparitive Statement'!C47</f>
        <v>10797174.34</v>
      </c>
      <c r="D13" s="138"/>
      <c r="E13" s="138">
        <f>'Comparitive Statement'!E55-'Comparitive Statement'!E46-'Comparitive Statement'!E47</f>
        <v>28840494.369999997</v>
      </c>
      <c r="F13" s="309">
        <f>C13-E13</f>
        <v>-18043320.029999997</v>
      </c>
      <c r="G13" s="325">
        <f>F13*100/E13</f>
        <v>-62.562450554830761</v>
      </c>
      <c r="J13" s="88"/>
    </row>
    <row r="14" spans="1:10" ht="18" customHeight="1" x14ac:dyDescent="0.25">
      <c r="A14" s="324"/>
      <c r="B14" s="139" t="s">
        <v>1435</v>
      </c>
      <c r="C14" s="141">
        <f>C13*100/C5</f>
        <v>1.9620003523104439</v>
      </c>
      <c r="D14" s="172"/>
      <c r="E14" s="141">
        <f>E13*100/E5</f>
        <v>5.3308565734424329</v>
      </c>
      <c r="F14" s="141"/>
      <c r="G14" s="325"/>
    </row>
    <row r="15" spans="1:10" ht="18" customHeight="1" x14ac:dyDescent="0.25">
      <c r="A15" s="324"/>
      <c r="B15" s="139"/>
      <c r="C15" s="141"/>
      <c r="D15" s="172"/>
      <c r="E15" s="141"/>
      <c r="F15" s="141"/>
      <c r="G15" s="325"/>
    </row>
    <row r="16" spans="1:10" ht="18" customHeight="1" x14ac:dyDescent="0.25">
      <c r="A16" s="324"/>
      <c r="B16" s="306" t="s">
        <v>1436</v>
      </c>
      <c r="C16" s="141">
        <f>'Comparitive Statement'!C55</f>
        <v>27206753.84</v>
      </c>
      <c r="D16" s="172"/>
      <c r="E16" s="141">
        <f>'Comparitive Statement'!E55</f>
        <v>39703071.369999997</v>
      </c>
      <c r="F16" s="141">
        <f>C16-E16</f>
        <v>-12496317.529999997</v>
      </c>
      <c r="G16" s="325">
        <f>F16*100/E16</f>
        <v>-31.474435349206583</v>
      </c>
    </row>
    <row r="17" spans="1:10" ht="18" customHeight="1" x14ac:dyDescent="0.25">
      <c r="A17" s="324"/>
      <c r="B17" s="139" t="s">
        <v>1437</v>
      </c>
      <c r="C17" s="141">
        <f>C16*100/C5</f>
        <v>4.9438546547821627</v>
      </c>
      <c r="D17" s="172"/>
      <c r="E17" s="141">
        <f>E16*100/E5</f>
        <v>7.3386876203751621</v>
      </c>
      <c r="F17" s="141"/>
      <c r="G17" s="325"/>
    </row>
    <row r="18" spans="1:10" ht="18" customHeight="1" x14ac:dyDescent="0.25">
      <c r="A18" s="324"/>
      <c r="B18" s="139"/>
      <c r="C18" s="141"/>
      <c r="D18" s="172"/>
      <c r="E18" s="141"/>
      <c r="F18" s="141"/>
      <c r="G18" s="325"/>
    </row>
    <row r="19" spans="1:10" ht="18" customHeight="1" x14ac:dyDescent="0.25">
      <c r="A19" s="322" t="s">
        <v>1223</v>
      </c>
      <c r="B19" s="306" t="s">
        <v>1428</v>
      </c>
      <c r="C19" s="141">
        <f>'Comparitive Statement'!C64</f>
        <v>2942271.25</v>
      </c>
      <c r="D19" s="172"/>
      <c r="E19" s="141">
        <f>'Comparitive Statement'!E64</f>
        <v>5343567.8499999996</v>
      </c>
      <c r="F19" s="141">
        <f>C19-E19</f>
        <v>-2401296.5999999996</v>
      </c>
      <c r="G19" s="325">
        <f>F19*100/E19</f>
        <v>-44.938076345376615</v>
      </c>
      <c r="J19" s="88"/>
    </row>
    <row r="20" spans="1:10" ht="18" customHeight="1" x14ac:dyDescent="0.25">
      <c r="A20" s="328"/>
      <c r="B20" s="139" t="s">
        <v>1439</v>
      </c>
      <c r="C20" s="138">
        <f>C19*100/C5</f>
        <v>0.53465259032696977</v>
      </c>
      <c r="D20" s="136"/>
      <c r="E20" s="138">
        <f>E19*100/E5</f>
        <v>0.98770130058655259</v>
      </c>
      <c r="F20" s="89"/>
      <c r="G20" s="325"/>
      <c r="H20" s="88"/>
    </row>
    <row r="21" spans="1:10" ht="18" customHeight="1" x14ac:dyDescent="0.25">
      <c r="A21" s="328"/>
      <c r="B21" s="134"/>
      <c r="C21" s="138"/>
      <c r="D21" s="136"/>
      <c r="E21" s="138"/>
      <c r="F21" s="89"/>
      <c r="G21" s="325"/>
      <c r="H21" s="88"/>
    </row>
    <row r="22" spans="1:10" ht="18" customHeight="1" x14ac:dyDescent="0.25">
      <c r="A22" s="322" t="s">
        <v>1224</v>
      </c>
      <c r="B22" s="306" t="s">
        <v>1429</v>
      </c>
      <c r="C22" s="138">
        <f>'Comparitive Statement'!C68</f>
        <v>13821394.74</v>
      </c>
      <c r="D22" s="136"/>
      <c r="E22" s="138">
        <f>'Comparitive Statement'!E68</f>
        <v>14883823.23</v>
      </c>
      <c r="F22" s="89">
        <f>C22-E22</f>
        <v>-1062428.4900000002</v>
      </c>
      <c r="G22" s="325">
        <f>F22*100/E22</f>
        <v>-7.1381423548390277</v>
      </c>
    </row>
    <row r="23" spans="1:10" ht="18" customHeight="1" x14ac:dyDescent="0.25">
      <c r="A23" s="328"/>
      <c r="B23" s="139" t="s">
        <v>1440</v>
      </c>
      <c r="C23" s="138">
        <f>C22*100/C5</f>
        <v>2.5115442703226476</v>
      </c>
      <c r="D23" s="136"/>
      <c r="E23" s="136">
        <f>E22*100/E5</f>
        <v>2.7511153548787344</v>
      </c>
      <c r="F23" s="89"/>
      <c r="G23" s="325"/>
    </row>
    <row r="24" spans="1:10" ht="18" customHeight="1" x14ac:dyDescent="0.25">
      <c r="A24" s="328"/>
      <c r="B24" s="139"/>
      <c r="C24" s="138"/>
      <c r="D24" s="136"/>
      <c r="E24" s="136"/>
      <c r="F24" s="89"/>
      <c r="G24" s="325"/>
    </row>
    <row r="25" spans="1:10" ht="15.75" x14ac:dyDescent="0.25">
      <c r="A25" s="329"/>
      <c r="B25" s="142" t="s">
        <v>1219</v>
      </c>
      <c r="C25" s="175">
        <f>C7+C10+C16+C19+C22</f>
        <v>61098225.600000001</v>
      </c>
      <c r="D25" s="176"/>
      <c r="E25" s="175">
        <f>E7+E10+E16+E19+E22</f>
        <v>75692049.510000005</v>
      </c>
      <c r="F25" s="175">
        <f>C25-E25</f>
        <v>-14593823.910000004</v>
      </c>
      <c r="G25" s="325">
        <f>(C25-E25)*100/E25</f>
        <v>-19.28052418249284</v>
      </c>
    </row>
    <row r="26" spans="1:10" ht="16.5" thickBot="1" x14ac:dyDescent="0.3">
      <c r="A26" s="330"/>
      <c r="B26" s="331" t="s">
        <v>1441</v>
      </c>
      <c r="C26" s="332">
        <f>C25*100/C5</f>
        <v>11.102417760232534</v>
      </c>
      <c r="D26" s="332"/>
      <c r="E26" s="332">
        <f>E25*100/E5</f>
        <v>13.99086487600017</v>
      </c>
      <c r="F26" s="333"/>
      <c r="G26" s="334"/>
    </row>
  </sheetData>
  <mergeCells count="3">
    <mergeCell ref="A1:G1"/>
    <mergeCell ref="A2:G2"/>
    <mergeCell ref="A3:G3"/>
  </mergeCells>
  <pageMargins left="0.7" right="0.2" top="1.1000000000000001" bottom="0.6" header="0.3" footer="0.3"/>
  <pageSetup paperSize="9" scale="75"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topLeftCell="A51" workbookViewId="0">
      <selection sqref="A1:H69"/>
    </sheetView>
  </sheetViews>
  <sheetFormatPr defaultRowHeight="15" x14ac:dyDescent="0.25"/>
  <cols>
    <col min="1" max="1" width="7.5703125" customWidth="1"/>
    <col min="2" max="2" width="53" customWidth="1"/>
    <col min="3" max="3" width="15" bestFit="1" customWidth="1"/>
    <col min="4" max="4" width="0.28515625" customWidth="1"/>
    <col min="5" max="5" width="15" bestFit="1" customWidth="1"/>
    <col min="6" max="6" width="17" customWidth="1"/>
    <col min="7" max="7" width="15.7109375" customWidth="1"/>
    <col min="8" max="8" width="11.85546875" customWidth="1"/>
  </cols>
  <sheetData>
    <row r="1" spans="1:8" ht="21" customHeight="1" x14ac:dyDescent="0.25">
      <c r="A1" s="407" t="s">
        <v>1212</v>
      </c>
      <c r="B1" s="407"/>
      <c r="C1" s="407"/>
      <c r="D1" s="407"/>
      <c r="E1" s="407"/>
      <c r="F1" s="407"/>
      <c r="G1" s="407"/>
      <c r="H1" s="407"/>
    </row>
    <row r="2" spans="1:8" ht="18" x14ac:dyDescent="0.25">
      <c r="A2" s="408" t="s">
        <v>1213</v>
      </c>
      <c r="B2" s="408"/>
      <c r="C2" s="408"/>
      <c r="D2" s="408"/>
      <c r="E2" s="408"/>
      <c r="F2" s="408"/>
      <c r="G2" s="408"/>
      <c r="H2" s="408"/>
    </row>
    <row r="3" spans="1:8" s="167" customFormat="1" ht="18" x14ac:dyDescent="0.25">
      <c r="A3" s="410" t="s">
        <v>1262</v>
      </c>
      <c r="B3" s="410"/>
      <c r="C3" s="410"/>
      <c r="D3" s="410"/>
      <c r="E3" s="410"/>
      <c r="F3" s="410"/>
      <c r="G3" s="410"/>
      <c r="H3" s="410"/>
    </row>
    <row r="4" spans="1:8" s="125" customFormat="1" ht="15.75" x14ac:dyDescent="0.25">
      <c r="A4" s="168" t="s">
        <v>1225</v>
      </c>
      <c r="B4" s="168" t="s">
        <v>1226</v>
      </c>
      <c r="C4" s="126" t="s">
        <v>1380</v>
      </c>
      <c r="D4" s="168"/>
      <c r="E4" s="169" t="s">
        <v>1381</v>
      </c>
      <c r="F4" s="177" t="s">
        <v>1259</v>
      </c>
      <c r="G4" s="177" t="s">
        <v>1260</v>
      </c>
      <c r="H4" s="178" t="s">
        <v>1261</v>
      </c>
    </row>
    <row r="5" spans="1:8" s="167" customFormat="1" ht="15.75" x14ac:dyDescent="0.25">
      <c r="A5" s="132" t="s">
        <v>1220</v>
      </c>
      <c r="B5" s="306" t="s">
        <v>1425</v>
      </c>
      <c r="C5" s="291"/>
      <c r="D5" s="168"/>
      <c r="E5" s="292"/>
      <c r="F5" s="89"/>
      <c r="G5" s="89"/>
      <c r="H5" s="89"/>
    </row>
    <row r="6" spans="1:8" s="167" customFormat="1" ht="15.75" x14ac:dyDescent="0.25">
      <c r="A6" s="139">
        <f>ANNEXURES!B1264</f>
        <v>1</v>
      </c>
      <c r="B6" s="137" t="str">
        <f>ANNEXURES!C1264</f>
        <v>Advertisement</v>
      </c>
      <c r="C6" s="140">
        <f>ANNEXURES!E1264</f>
        <v>113220</v>
      </c>
      <c r="D6" s="172"/>
      <c r="E6" s="141">
        <f>ANNEXURES!G1264</f>
        <v>54680</v>
      </c>
      <c r="F6" s="89">
        <f>C6-E6</f>
        <v>58540</v>
      </c>
      <c r="G6" s="89">
        <v>0</v>
      </c>
      <c r="H6" s="89">
        <f>F6*100/E6</f>
        <v>107.05925384052671</v>
      </c>
    </row>
    <row r="7" spans="1:8" s="167" customFormat="1" ht="15.75" x14ac:dyDescent="0.25">
      <c r="A7" s="139">
        <f>ANNEXURES!B1265</f>
        <v>2</v>
      </c>
      <c r="B7" s="137" t="str">
        <f>ANNEXURES!C1265</f>
        <v>AGM Expenses</v>
      </c>
      <c r="C7" s="140">
        <f>ANNEXURES!E1265</f>
        <v>278200</v>
      </c>
      <c r="D7" s="172"/>
      <c r="E7" s="141">
        <f>ANNEXURES!G1265</f>
        <v>95081</v>
      </c>
      <c r="F7" s="89">
        <f t="shared" ref="F7:F27" si="0">C7-E7</f>
        <v>183119</v>
      </c>
      <c r="G7" s="89">
        <v>0</v>
      </c>
      <c r="H7" s="89">
        <f>F7*100/E7</f>
        <v>192.59263154573469</v>
      </c>
    </row>
    <row r="8" spans="1:8" s="167" customFormat="1" ht="15.75" x14ac:dyDescent="0.25">
      <c r="A8" s="139">
        <f>ANNEXURES!B1266</f>
        <v>3</v>
      </c>
      <c r="B8" s="137" t="str">
        <f>ANNEXURES!C1266</f>
        <v>Annual Maintenance Contracts</v>
      </c>
      <c r="C8" s="140">
        <f>ANNEXURES!E1266</f>
        <v>100100</v>
      </c>
      <c r="D8" s="172"/>
      <c r="E8" s="141">
        <f>ANNEXURES!G1266</f>
        <v>311000</v>
      </c>
      <c r="F8" s="89">
        <v>0</v>
      </c>
      <c r="G8" s="89">
        <f>C8-E8</f>
        <v>-210900</v>
      </c>
      <c r="H8" s="89">
        <f>G8*100/E8</f>
        <v>-67.813504823151121</v>
      </c>
    </row>
    <row r="9" spans="1:8" s="167" customFormat="1" ht="15.75" x14ac:dyDescent="0.25">
      <c r="A9" s="139">
        <f>ANNEXURES!B1267</f>
        <v>4</v>
      </c>
      <c r="B9" s="137" t="str">
        <f>ANNEXURES!C1267</f>
        <v>Electricity Charges Office</v>
      </c>
      <c r="C9" s="140">
        <f>ANNEXURES!E1267</f>
        <v>161025.76999999999</v>
      </c>
      <c r="D9" s="172"/>
      <c r="E9" s="141">
        <f>ANNEXURES!G1267</f>
        <v>153726.24</v>
      </c>
      <c r="F9" s="89">
        <f t="shared" si="0"/>
        <v>7299.5299999999988</v>
      </c>
      <c r="G9" s="89">
        <v>0</v>
      </c>
      <c r="H9" s="89">
        <f t="shared" ref="H9:H18" si="1">F9*100/E9</f>
        <v>4.748395589458247</v>
      </c>
    </row>
    <row r="10" spans="1:8" s="167" customFormat="1" ht="15.75" x14ac:dyDescent="0.25">
      <c r="A10" s="139">
        <f>ANNEXURES!B1268</f>
        <v>5</v>
      </c>
      <c r="B10" s="137" t="str">
        <f>ANNEXURES!C1268</f>
        <v>Insurance</v>
      </c>
      <c r="C10" s="140">
        <f>ANNEXURES!E1268</f>
        <v>273420</v>
      </c>
      <c r="D10" s="172"/>
      <c r="E10" s="141">
        <f>ANNEXURES!G1268</f>
        <v>88690</v>
      </c>
      <c r="F10" s="89">
        <f t="shared" si="0"/>
        <v>184730</v>
      </c>
      <c r="G10" s="89">
        <v>0</v>
      </c>
      <c r="H10" s="89">
        <f t="shared" si="1"/>
        <v>208.28729281767957</v>
      </c>
    </row>
    <row r="11" spans="1:8" s="167" customFormat="1" ht="15.75" x14ac:dyDescent="0.25">
      <c r="A11" s="139">
        <f>ANNEXURES!B1269</f>
        <v>6</v>
      </c>
      <c r="B11" s="137" t="str">
        <f>ANNEXURES!C1269</f>
        <v>Legal &amp; Professional Charges</v>
      </c>
      <c r="C11" s="140">
        <f>ANNEXURES!E1269</f>
        <v>685318</v>
      </c>
      <c r="D11" s="172"/>
      <c r="E11" s="141">
        <f>ANNEXURES!G1269</f>
        <v>111000</v>
      </c>
      <c r="F11" s="89">
        <f t="shared" si="0"/>
        <v>574318</v>
      </c>
      <c r="G11" s="89">
        <v>0</v>
      </c>
      <c r="H11" s="89">
        <f t="shared" si="1"/>
        <v>517.40360360360364</v>
      </c>
    </row>
    <row r="12" spans="1:8" s="167" customFormat="1" ht="15.75" x14ac:dyDescent="0.25">
      <c r="A12" s="139">
        <f>ANNEXURES!B1270</f>
        <v>7</v>
      </c>
      <c r="B12" s="137" t="str">
        <f>ANNEXURES!C1270</f>
        <v>Licences &amp; Fees</v>
      </c>
      <c r="C12" s="140">
        <f>ANNEXURES!E1270</f>
        <v>423393</v>
      </c>
      <c r="D12" s="172"/>
      <c r="E12" s="141">
        <f>ANNEXURES!G1270</f>
        <v>371221</v>
      </c>
      <c r="F12" s="89">
        <f t="shared" si="0"/>
        <v>52172</v>
      </c>
      <c r="G12" s="89">
        <v>0</v>
      </c>
      <c r="H12" s="89">
        <f t="shared" si="1"/>
        <v>14.054161806578831</v>
      </c>
    </row>
    <row r="13" spans="1:8" s="167" customFormat="1" ht="15.75" x14ac:dyDescent="0.25">
      <c r="A13" s="139">
        <f>ANNEXURES!B1271</f>
        <v>8</v>
      </c>
      <c r="B13" s="137" t="str">
        <f>ANNEXURES!C1271</f>
        <v>Office &amp; Godown Expenses</v>
      </c>
      <c r="C13" s="140">
        <f>ANNEXURES!E1271</f>
        <v>307833.26999999996</v>
      </c>
      <c r="D13" s="172"/>
      <c r="E13" s="141">
        <f>ANNEXURES!G1271</f>
        <v>301392.91000000003</v>
      </c>
      <c r="F13" s="89">
        <f t="shared" si="0"/>
        <v>6440.3599999999278</v>
      </c>
      <c r="G13" s="89">
        <v>0</v>
      </c>
      <c r="H13" s="89">
        <f t="shared" si="1"/>
        <v>2.1368651306362607</v>
      </c>
    </row>
    <row r="14" spans="1:8" s="167" customFormat="1" ht="15.75" x14ac:dyDescent="0.25">
      <c r="A14" s="139">
        <f>ANNEXURES!B1272</f>
        <v>9</v>
      </c>
      <c r="B14" s="137" t="str">
        <f>ANNEXURES!C1272</f>
        <v>Petrol &amp; Diesel</v>
      </c>
      <c r="C14" s="140">
        <f>ANNEXURES!E1272</f>
        <v>476078</v>
      </c>
      <c r="D14" s="172"/>
      <c r="E14" s="141">
        <f>ANNEXURES!G1272</f>
        <v>466467.73</v>
      </c>
      <c r="F14" s="89">
        <f t="shared" si="0"/>
        <v>9610.2700000000186</v>
      </c>
      <c r="G14" s="89">
        <v>0</v>
      </c>
      <c r="H14" s="89">
        <f t="shared" si="1"/>
        <v>2.0602218292785266</v>
      </c>
    </row>
    <row r="15" spans="1:8" s="167" customFormat="1" ht="15.75" x14ac:dyDescent="0.25">
      <c r="A15" s="139">
        <f>ANNEXURES!B1273</f>
        <v>10</v>
      </c>
      <c r="B15" s="137" t="str">
        <f>ANNEXURES!C1273</f>
        <v>Postage &amp; Courrier charges</v>
      </c>
      <c r="C15" s="140">
        <f>ANNEXURES!E1273</f>
        <v>218207</v>
      </c>
      <c r="D15" s="172"/>
      <c r="E15" s="141">
        <f>ANNEXURES!G1273</f>
        <v>46028</v>
      </c>
      <c r="F15" s="89">
        <f t="shared" si="0"/>
        <v>172179</v>
      </c>
      <c r="G15" s="89">
        <v>0</v>
      </c>
      <c r="H15" s="89">
        <f t="shared" si="1"/>
        <v>374.07447640566613</v>
      </c>
    </row>
    <row r="16" spans="1:8" s="167" customFormat="1" ht="15.75" x14ac:dyDescent="0.25">
      <c r="A16" s="139">
        <f>ANNEXURES!B1274</f>
        <v>11</v>
      </c>
      <c r="B16" s="137" t="str">
        <f>ANNEXURES!C1274</f>
        <v>Printing &amp; Stationery</v>
      </c>
      <c r="C16" s="140">
        <f>ANNEXURES!E1274</f>
        <v>250688</v>
      </c>
      <c r="D16" s="172"/>
      <c r="E16" s="141">
        <f>ANNEXURES!G1274</f>
        <v>544351</v>
      </c>
      <c r="F16" s="89">
        <v>0</v>
      </c>
      <c r="G16" s="89">
        <f t="shared" ref="G16:G24" si="2">C16-E16</f>
        <v>-293663</v>
      </c>
      <c r="H16" s="89">
        <f>G16*100/E16</f>
        <v>-53.947361169539505</v>
      </c>
    </row>
    <row r="17" spans="1:9" s="167" customFormat="1" ht="15.75" x14ac:dyDescent="0.25">
      <c r="A17" s="139">
        <f>ANNEXURES!B1275</f>
        <v>12</v>
      </c>
      <c r="B17" s="137" t="str">
        <f>ANNEXURES!C1275</f>
        <v>Share Transfer Charges</v>
      </c>
      <c r="C17" s="140">
        <f>ANNEXURES!E1275</f>
        <v>36000</v>
      </c>
      <c r="D17" s="172"/>
      <c r="E17" s="141">
        <f>ANNEXURES!G1275</f>
        <v>36000</v>
      </c>
      <c r="F17" s="89">
        <f t="shared" si="0"/>
        <v>0</v>
      </c>
      <c r="G17" s="89">
        <f t="shared" si="2"/>
        <v>0</v>
      </c>
      <c r="H17" s="89">
        <f t="shared" si="1"/>
        <v>0</v>
      </c>
    </row>
    <row r="18" spans="1:9" s="167" customFormat="1" ht="15.75" x14ac:dyDescent="0.25">
      <c r="A18" s="139">
        <f>ANNEXURES!B1276</f>
        <v>13</v>
      </c>
      <c r="B18" s="137" t="str">
        <f>ANNEXURES!C1276</f>
        <v>Telephone Charges</v>
      </c>
      <c r="C18" s="140">
        <f>ANNEXURES!E1276</f>
        <v>278073.68</v>
      </c>
      <c r="D18" s="172"/>
      <c r="E18" s="141">
        <f>ANNEXURES!G1276</f>
        <v>272317.18</v>
      </c>
      <c r="F18" s="89">
        <f t="shared" si="0"/>
        <v>5756.5</v>
      </c>
      <c r="G18" s="89">
        <v>0</v>
      </c>
      <c r="H18" s="89">
        <f t="shared" si="1"/>
        <v>2.1138952746205728</v>
      </c>
    </row>
    <row r="19" spans="1:9" s="167" customFormat="1" ht="15.75" x14ac:dyDescent="0.25">
      <c r="A19" s="139">
        <f>ANNEXURES!B1277</f>
        <v>14</v>
      </c>
      <c r="B19" s="137" t="str">
        <f>ANNEXURES!C1277</f>
        <v>Vehicle Maintenance</v>
      </c>
      <c r="C19" s="140">
        <f>ANNEXURES!E1277</f>
        <v>382913.05</v>
      </c>
      <c r="D19" s="172"/>
      <c r="E19" s="141">
        <f>ANNEXURES!G1277</f>
        <v>572253</v>
      </c>
      <c r="F19" s="89">
        <v>0</v>
      </c>
      <c r="G19" s="89">
        <f t="shared" si="2"/>
        <v>-189339.95</v>
      </c>
      <c r="H19" s="89">
        <f>G19*100/E19</f>
        <v>-33.086755333742246</v>
      </c>
    </row>
    <row r="20" spans="1:9" s="167" customFormat="1" ht="15.75" x14ac:dyDescent="0.25">
      <c r="A20" s="139">
        <f>ANNEXURES!B1278</f>
        <v>15</v>
      </c>
      <c r="B20" s="137" t="str">
        <f>ANNEXURES!C1278</f>
        <v>Autonagar Godown Expenses</v>
      </c>
      <c r="C20" s="140">
        <f>ANNEXURES!E1278</f>
        <v>0</v>
      </c>
      <c r="D20" s="172"/>
      <c r="E20" s="141">
        <f>ANNEXURES!G1278</f>
        <v>3306</v>
      </c>
      <c r="F20" s="89">
        <v>0</v>
      </c>
      <c r="G20" s="89">
        <f t="shared" si="2"/>
        <v>-3306</v>
      </c>
      <c r="H20" s="89">
        <f>G20*100/E20</f>
        <v>-100</v>
      </c>
    </row>
    <row r="21" spans="1:9" s="167" customFormat="1" ht="15.75" x14ac:dyDescent="0.25">
      <c r="A21" s="139">
        <f>ANNEXURES!B1279</f>
        <v>16</v>
      </c>
      <c r="B21" s="137" t="str">
        <f>ANNEXURES!C1279</f>
        <v>Fines &amp; Penalities</v>
      </c>
      <c r="C21" s="140">
        <f>ANNEXURES!E1279</f>
        <v>79574</v>
      </c>
      <c r="D21" s="172"/>
      <c r="E21" s="141">
        <f>ANNEXURES!G1279</f>
        <v>308600</v>
      </c>
      <c r="F21" s="89">
        <v>0</v>
      </c>
      <c r="G21" s="89">
        <f t="shared" si="2"/>
        <v>-229026</v>
      </c>
      <c r="H21" s="89">
        <f>G21*100/E21</f>
        <v>-74.214517174335711</v>
      </c>
    </row>
    <row r="22" spans="1:9" s="167" customFormat="1" ht="15.75" x14ac:dyDescent="0.25">
      <c r="A22" s="139">
        <f>ANNEXURES!B1280</f>
        <v>17</v>
      </c>
      <c r="B22" s="137" t="str">
        <f>ANNEXURES!C1280</f>
        <v>Stamp &amp; Registrations</v>
      </c>
      <c r="C22" s="140">
        <f>ANNEXURES!E1280</f>
        <v>13380</v>
      </c>
      <c r="D22" s="172"/>
      <c r="E22" s="141">
        <f>ANNEXURES!G1280</f>
        <v>20060</v>
      </c>
      <c r="F22" s="89">
        <v>0</v>
      </c>
      <c r="G22" s="89">
        <f t="shared" si="2"/>
        <v>-6680</v>
      </c>
      <c r="H22" s="89">
        <f>G22*100/E22</f>
        <v>-33.300099700897306</v>
      </c>
    </row>
    <row r="23" spans="1:9" s="167" customFormat="1" ht="15.75" x14ac:dyDescent="0.25">
      <c r="A23" s="139">
        <f>ANNEXURES!B1281</f>
        <v>18</v>
      </c>
      <c r="B23" s="137" t="str">
        <f>ANNEXURES!C1281</f>
        <v>Local Conveyance</v>
      </c>
      <c r="C23" s="140">
        <f>ANNEXURES!E1281</f>
        <v>9600</v>
      </c>
      <c r="D23" s="172"/>
      <c r="E23" s="141">
        <f>ANNEXURES!G1281</f>
        <v>8300</v>
      </c>
      <c r="F23" s="89">
        <f t="shared" si="0"/>
        <v>1300</v>
      </c>
      <c r="G23" s="89">
        <v>0</v>
      </c>
      <c r="H23" s="89">
        <f t="shared" ref="H23:H25" si="3">F23*100/E23</f>
        <v>15.662650602409638</v>
      </c>
    </row>
    <row r="24" spans="1:9" s="167" customFormat="1" ht="15.75" x14ac:dyDescent="0.25">
      <c r="A24" s="139">
        <f>ANNEXURES!B1282</f>
        <v>19</v>
      </c>
      <c r="B24" s="137" t="str">
        <f>ANNEXURES!C1282</f>
        <v>Computer's Maintaiance</v>
      </c>
      <c r="C24" s="140">
        <f>ANNEXURES!E1282</f>
        <v>73607</v>
      </c>
      <c r="D24" s="172"/>
      <c r="E24" s="141">
        <f>ANNEXURES!G1282</f>
        <v>120173</v>
      </c>
      <c r="F24" s="89">
        <v>0</v>
      </c>
      <c r="G24" s="89">
        <f t="shared" si="2"/>
        <v>-46566</v>
      </c>
      <c r="H24" s="89">
        <f>G24*100/E24</f>
        <v>-38.749136661313273</v>
      </c>
    </row>
    <row r="25" spans="1:9" s="290" customFormat="1" ht="15.75" x14ac:dyDescent="0.25">
      <c r="A25" s="139">
        <f>ANNEXURES!B1283</f>
        <v>20</v>
      </c>
      <c r="B25" s="137" t="str">
        <f>ANNEXURES!C1283</f>
        <v>Books &amp; Peridicals</v>
      </c>
      <c r="C25" s="140">
        <f>ANNEXURES!E1283</f>
        <v>3654</v>
      </c>
      <c r="D25" s="172"/>
      <c r="E25" s="141">
        <f>ANNEXURES!G1283</f>
        <v>2399</v>
      </c>
      <c r="F25" s="89">
        <f t="shared" si="0"/>
        <v>1255</v>
      </c>
      <c r="G25" s="89">
        <v>0</v>
      </c>
      <c r="H25" s="89">
        <f t="shared" si="3"/>
        <v>52.313463943309713</v>
      </c>
    </row>
    <row r="26" spans="1:9" ht="17.100000000000001" customHeight="1" x14ac:dyDescent="0.25">
      <c r="A26" s="134">
        <v>21</v>
      </c>
      <c r="B26" s="133" t="str">
        <f>ANNEXURES!C1235</f>
        <v>Rates &amp; Taxes</v>
      </c>
      <c r="C26" s="135">
        <f>ANNEXURES!E1235</f>
        <v>826644</v>
      </c>
      <c r="D26" s="136"/>
      <c r="E26" s="136">
        <f>ANNEXURES!G1235</f>
        <v>47815</v>
      </c>
      <c r="F26" s="89">
        <f>C26-E26</f>
        <v>778829</v>
      </c>
      <c r="G26" s="89">
        <v>0</v>
      </c>
      <c r="H26" s="89">
        <f t="shared" ref="H26" si="4">F26*100/E26</f>
        <v>1628.8382306807487</v>
      </c>
      <c r="I26" s="88"/>
    </row>
    <row r="27" spans="1:9" s="290" customFormat="1" ht="15.75" x14ac:dyDescent="0.25">
      <c r="A27" s="139">
        <v>22</v>
      </c>
      <c r="B27" s="137" t="str">
        <f>ANNEXURES!C1284</f>
        <v>Loss on sale of Vehicles</v>
      </c>
      <c r="C27" s="140">
        <f>ANNEXURES!E1284</f>
        <v>88092</v>
      </c>
      <c r="D27" s="172"/>
      <c r="E27" s="141">
        <f>ANNEXURES!G1284</f>
        <v>0</v>
      </c>
      <c r="F27" s="89">
        <f t="shared" si="0"/>
        <v>88092</v>
      </c>
      <c r="G27" s="89">
        <v>0</v>
      </c>
      <c r="H27" s="89">
        <v>100</v>
      </c>
    </row>
    <row r="28" spans="1:9" s="167" customFormat="1" ht="15.75" x14ac:dyDescent="0.25">
      <c r="A28" s="173"/>
      <c r="B28" s="139" t="s">
        <v>1214</v>
      </c>
      <c r="C28" s="141">
        <f>SUM(C6:C27)</f>
        <v>5079020.7699999996</v>
      </c>
      <c r="D28" s="141"/>
      <c r="E28" s="141">
        <f>SUM(E6:E27)</f>
        <v>3934861.06</v>
      </c>
      <c r="F28" s="89">
        <f>SUM(F6:F27)</f>
        <v>2123640.66</v>
      </c>
      <c r="G28" s="89">
        <f>SUM(G6:G27)</f>
        <v>-979480.95</v>
      </c>
      <c r="H28" s="181">
        <f>(C28-E28)*100/E28</f>
        <v>29.07751233279885</v>
      </c>
    </row>
    <row r="29" spans="1:9" ht="18" customHeight="1" x14ac:dyDescent="0.25">
      <c r="A29" s="132" t="s">
        <v>1221</v>
      </c>
      <c r="B29" s="306" t="s">
        <v>1426</v>
      </c>
      <c r="C29" s="170"/>
      <c r="D29" s="171"/>
      <c r="E29" s="170"/>
      <c r="F29" s="179"/>
      <c r="G29" s="179"/>
      <c r="H29" s="179"/>
    </row>
    <row r="30" spans="1:9" ht="17.100000000000001" customHeight="1" x14ac:dyDescent="0.25">
      <c r="A30" s="134">
        <v>1</v>
      </c>
      <c r="B30" s="133" t="str">
        <f>ANNEXURES!C1207</f>
        <v xml:space="preserve">Salaries &amp; Wages - Factory </v>
      </c>
      <c r="C30" s="135">
        <f>ANNEXURES!E1207</f>
        <v>3367702</v>
      </c>
      <c r="D30" s="136"/>
      <c r="E30" s="136">
        <f>ANNEXURES!G1207</f>
        <v>3285238</v>
      </c>
      <c r="F30" s="89">
        <f t="shared" ref="F30:F40" si="5">C30-E30</f>
        <v>82464</v>
      </c>
      <c r="G30" s="89">
        <v>0</v>
      </c>
      <c r="H30" s="89">
        <f t="shared" ref="H30" si="6">F30*100/E30</f>
        <v>2.5101377738842667</v>
      </c>
    </row>
    <row r="31" spans="1:9" ht="17.100000000000001" customHeight="1" x14ac:dyDescent="0.25">
      <c r="A31" s="134">
        <v>2</v>
      </c>
      <c r="B31" s="133" t="str">
        <f>ANNEXURES!C1208</f>
        <v>Salaries - Office Staff</v>
      </c>
      <c r="C31" s="135">
        <f>ANNEXURES!E1208</f>
        <v>1786826</v>
      </c>
      <c r="D31" s="136"/>
      <c r="E31" s="136">
        <f>ANNEXURES!G1208</f>
        <v>2064823</v>
      </c>
      <c r="F31" s="89">
        <v>0</v>
      </c>
      <c r="G31" s="89">
        <f t="shared" ref="G31:G42" si="7">C31-E31</f>
        <v>-277997</v>
      </c>
      <c r="H31" s="89">
        <f>G31*100/E31</f>
        <v>-13.463478467645896</v>
      </c>
    </row>
    <row r="32" spans="1:9" ht="17.100000000000001" customHeight="1" x14ac:dyDescent="0.25">
      <c r="A32" s="134">
        <v>3</v>
      </c>
      <c r="B32" s="133" t="str">
        <f>ANNEXURES!C1210</f>
        <v>Office Staff TA &amp; DA</v>
      </c>
      <c r="C32" s="135">
        <f>ANNEXURES!E1210</f>
        <v>160532</v>
      </c>
      <c r="D32" s="136"/>
      <c r="E32" s="136">
        <f>ANNEXURES!G1210</f>
        <v>73173</v>
      </c>
      <c r="F32" s="89">
        <f t="shared" si="5"/>
        <v>87359</v>
      </c>
      <c r="G32" s="89">
        <v>0</v>
      </c>
      <c r="H32" s="89">
        <f t="shared" ref="H32:H34" si="8">F32*100/E32</f>
        <v>119.38693233843084</v>
      </c>
    </row>
    <row r="33" spans="1:8" ht="17.100000000000001" customHeight="1" x14ac:dyDescent="0.25">
      <c r="A33" s="134">
        <v>4</v>
      </c>
      <c r="B33" s="133" t="str">
        <f>ANNEXURES!C1214</f>
        <v>Directors' Remuneration</v>
      </c>
      <c r="C33" s="135">
        <f>ANNEXURES!E1214</f>
        <v>2790000</v>
      </c>
      <c r="D33" s="136"/>
      <c r="E33" s="136">
        <f>ANNEXURES!G1214</f>
        <v>2340000</v>
      </c>
      <c r="F33" s="89">
        <f t="shared" si="5"/>
        <v>450000</v>
      </c>
      <c r="G33" s="89">
        <v>0</v>
      </c>
      <c r="H33" s="89">
        <f t="shared" si="8"/>
        <v>19.23076923076923</v>
      </c>
    </row>
    <row r="34" spans="1:8" ht="17.100000000000001" customHeight="1" x14ac:dyDescent="0.25">
      <c r="A34" s="134">
        <v>5</v>
      </c>
      <c r="B34" s="133" t="str">
        <f>ANNEXURES!C1215</f>
        <v>Bonus - Managing Director &amp; Executive Director</v>
      </c>
      <c r="C34" s="135">
        <f>ANNEXURES!E1215</f>
        <v>232406</v>
      </c>
      <c r="D34" s="136"/>
      <c r="E34" s="136">
        <f>ANNEXURES!G1215</f>
        <v>194922</v>
      </c>
      <c r="F34" s="89">
        <f t="shared" si="5"/>
        <v>37484</v>
      </c>
      <c r="G34" s="89">
        <v>0</v>
      </c>
      <c r="H34" s="89">
        <f t="shared" si="8"/>
        <v>19.230256205046121</v>
      </c>
    </row>
    <row r="35" spans="1:8" ht="17.100000000000001" customHeight="1" x14ac:dyDescent="0.25">
      <c r="A35" s="134">
        <v>6</v>
      </c>
      <c r="B35" s="133" t="str">
        <f>ANNEXURES!C1216</f>
        <v>Directors' TA &amp; DA</v>
      </c>
      <c r="C35" s="135">
        <f>ANNEXURES!E1216</f>
        <v>442622</v>
      </c>
      <c r="D35" s="136"/>
      <c r="E35" s="136">
        <f>ANNEXURES!G1216</f>
        <v>496669</v>
      </c>
      <c r="F35" s="89">
        <v>0</v>
      </c>
      <c r="G35" s="89">
        <f t="shared" si="7"/>
        <v>-54047</v>
      </c>
      <c r="H35" s="89">
        <f>G35*100/E35</f>
        <v>-10.881895185727315</v>
      </c>
    </row>
    <row r="36" spans="1:8" ht="17.100000000000001" customHeight="1" x14ac:dyDescent="0.25">
      <c r="A36" s="134">
        <v>7</v>
      </c>
      <c r="B36" s="133" t="str">
        <f>ANNEXURES!C1217</f>
        <v>Directors' Sitting Fee</v>
      </c>
      <c r="C36" s="135">
        <f>ANNEXURES!E1217</f>
        <v>130500</v>
      </c>
      <c r="D36" s="136"/>
      <c r="E36" s="136">
        <f>ANNEXURES!G1217</f>
        <v>158000</v>
      </c>
      <c r="F36" s="89">
        <v>0</v>
      </c>
      <c r="G36" s="89">
        <f t="shared" si="7"/>
        <v>-27500</v>
      </c>
      <c r="H36" s="89">
        <f t="shared" ref="H36:H40" si="9">F36*100/E36</f>
        <v>0</v>
      </c>
    </row>
    <row r="37" spans="1:8" ht="17.100000000000001" customHeight="1" x14ac:dyDescent="0.25">
      <c r="A37" s="134">
        <v>8</v>
      </c>
      <c r="B37" s="133" t="str">
        <f>ANNEXURES!C1220</f>
        <v>Provident Fund</v>
      </c>
      <c r="C37" s="135">
        <f>ANNEXURES!E1220</f>
        <v>1386024</v>
      </c>
      <c r="D37" s="136"/>
      <c r="E37" s="136">
        <f>ANNEXURES!G1220</f>
        <v>1178978</v>
      </c>
      <c r="F37" s="89">
        <f t="shared" si="5"/>
        <v>207046</v>
      </c>
      <c r="G37" s="89">
        <v>0</v>
      </c>
      <c r="H37" s="89">
        <f t="shared" si="9"/>
        <v>17.561481215086285</v>
      </c>
    </row>
    <row r="38" spans="1:8" ht="17.100000000000001" customHeight="1" x14ac:dyDescent="0.25">
      <c r="A38" s="134">
        <v>9</v>
      </c>
      <c r="B38" s="133" t="str">
        <f>ANNEXURES!C1221</f>
        <v xml:space="preserve">ESI </v>
      </c>
      <c r="C38" s="135">
        <f>ANNEXURES!E1221</f>
        <v>481453</v>
      </c>
      <c r="D38" s="136"/>
      <c r="E38" s="136">
        <f>ANNEXURES!G1221</f>
        <v>408119</v>
      </c>
      <c r="F38" s="89">
        <f t="shared" si="5"/>
        <v>73334</v>
      </c>
      <c r="G38" s="89">
        <v>0</v>
      </c>
      <c r="H38" s="89">
        <f t="shared" si="9"/>
        <v>17.968778714051538</v>
      </c>
    </row>
    <row r="39" spans="1:8" ht="17.100000000000001" customHeight="1" x14ac:dyDescent="0.25">
      <c r="A39" s="134">
        <v>10</v>
      </c>
      <c r="B39" s="133" t="str">
        <f>ANNEXURES!C1222</f>
        <v>Staff Welfare</v>
      </c>
      <c r="C39" s="135">
        <f>ANNEXURES!E1222</f>
        <v>615886</v>
      </c>
      <c r="D39" s="136"/>
      <c r="E39" s="136">
        <f>ANNEXURES!G1222</f>
        <v>563968</v>
      </c>
      <c r="F39" s="89">
        <f t="shared" si="5"/>
        <v>51918</v>
      </c>
      <c r="G39" s="89">
        <v>0</v>
      </c>
      <c r="H39" s="89">
        <f t="shared" si="9"/>
        <v>9.2058414661824788</v>
      </c>
    </row>
    <row r="40" spans="1:8" ht="17.100000000000001" customHeight="1" x14ac:dyDescent="0.25">
      <c r="A40" s="134">
        <v>11</v>
      </c>
      <c r="B40" s="133" t="str">
        <f>ANNEXURES!C1223</f>
        <v xml:space="preserve">Bonus </v>
      </c>
      <c r="C40" s="135">
        <f>ANNEXURES!E1223</f>
        <v>654834</v>
      </c>
      <c r="D40" s="136"/>
      <c r="E40" s="136">
        <f>ANNEXURES!G1223</f>
        <v>562836</v>
      </c>
      <c r="F40" s="89">
        <f t="shared" si="5"/>
        <v>91998</v>
      </c>
      <c r="G40" s="89">
        <v>0</v>
      </c>
      <c r="H40" s="89">
        <f t="shared" si="9"/>
        <v>16.345436326034584</v>
      </c>
    </row>
    <row r="41" spans="1:8" s="290" customFormat="1" ht="17.100000000000001" customHeight="1" x14ac:dyDescent="0.25">
      <c r="A41" s="134">
        <v>12</v>
      </c>
      <c r="B41" s="133" t="str">
        <f>ANNEXURES!C1224</f>
        <v>Gratuity</v>
      </c>
      <c r="C41" s="135">
        <f>ANNEXURES!E1224</f>
        <v>0</v>
      </c>
      <c r="D41" s="136"/>
      <c r="E41" s="136">
        <f>ANNEXURES!G1224</f>
        <v>200000</v>
      </c>
      <c r="F41" s="89">
        <v>0</v>
      </c>
      <c r="G41" s="89">
        <f t="shared" si="7"/>
        <v>-200000</v>
      </c>
      <c r="H41" s="89">
        <f t="shared" ref="H41:H42" si="10">G41*100/E41</f>
        <v>-100</v>
      </c>
    </row>
    <row r="42" spans="1:8" s="290" customFormat="1" ht="17.100000000000001" customHeight="1" x14ac:dyDescent="0.25">
      <c r="A42" s="134">
        <v>13</v>
      </c>
      <c r="B42" s="133" t="str">
        <f>ANNEXURES!C1225</f>
        <v>Earn Leaves</v>
      </c>
      <c r="C42" s="135">
        <f>ANNEXURES!E1225</f>
        <v>0</v>
      </c>
      <c r="D42" s="136"/>
      <c r="E42" s="136">
        <f>ANNEXURES!G1225</f>
        <v>300000</v>
      </c>
      <c r="F42" s="89">
        <v>0</v>
      </c>
      <c r="G42" s="89">
        <f t="shared" si="7"/>
        <v>-300000</v>
      </c>
      <c r="H42" s="89">
        <f t="shared" si="10"/>
        <v>-100</v>
      </c>
    </row>
    <row r="43" spans="1:8" ht="18" customHeight="1" x14ac:dyDescent="0.25">
      <c r="A43" s="134"/>
      <c r="B43" s="134" t="s">
        <v>1215</v>
      </c>
      <c r="C43" s="138">
        <f>SUM(C30:C42)</f>
        <v>12048785</v>
      </c>
      <c r="D43" s="138"/>
      <c r="E43" s="138">
        <f>SUM(E30:E42)</f>
        <v>11826726</v>
      </c>
      <c r="F43" s="89">
        <f>SUM(F30:F42)</f>
        <v>1081603</v>
      </c>
      <c r="G43" s="89">
        <f>SUM(G30:G42)</f>
        <v>-859544</v>
      </c>
      <c r="H43" s="181">
        <f>(C43-E43)*100/E43</f>
        <v>1.8776033198029616</v>
      </c>
    </row>
    <row r="44" spans="1:8" ht="18" customHeight="1" x14ac:dyDescent="0.25">
      <c r="A44" s="132" t="s">
        <v>1222</v>
      </c>
      <c r="B44" s="306" t="s">
        <v>1427</v>
      </c>
      <c r="C44" s="409"/>
      <c r="D44" s="409"/>
      <c r="E44" s="409"/>
      <c r="F44" s="89"/>
      <c r="G44" s="89"/>
      <c r="H44" s="89"/>
    </row>
    <row r="45" spans="1:8" ht="17.100000000000001" customHeight="1" x14ac:dyDescent="0.25">
      <c r="A45" s="139">
        <v>1</v>
      </c>
      <c r="B45" s="137" t="str">
        <f>ANNEXURES!C1252</f>
        <v>Business Promotion Expenses</v>
      </c>
      <c r="C45" s="140">
        <f>ANNEXURES!E1252</f>
        <v>45688</v>
      </c>
      <c r="D45" s="172"/>
      <c r="E45" s="141">
        <f>ANNEXURES!G1252</f>
        <v>325087</v>
      </c>
      <c r="F45" s="89">
        <v>0</v>
      </c>
      <c r="G45" s="89">
        <f>C45-E45</f>
        <v>-279399</v>
      </c>
      <c r="H45" s="89">
        <f t="shared" ref="H45:H54" si="11">G45*100/E45</f>
        <v>-85.945916016327942</v>
      </c>
    </row>
    <row r="46" spans="1:8" ht="17.100000000000001" customHeight="1" x14ac:dyDescent="0.25">
      <c r="A46" s="139">
        <v>2</v>
      </c>
      <c r="B46" s="133" t="str">
        <f>ANNEXURES!C1209</f>
        <v>Salaries - Marketing</v>
      </c>
      <c r="C46" s="135">
        <f>ANNEXURES!E1209</f>
        <v>11438325</v>
      </c>
      <c r="D46" s="136"/>
      <c r="E46" s="136">
        <f>ANNEXURES!G1209</f>
        <v>7877457</v>
      </c>
      <c r="F46" s="89">
        <f>C46-E46</f>
        <v>3560868</v>
      </c>
      <c r="G46" s="89">
        <v>0</v>
      </c>
      <c r="H46" s="89">
        <f>F46*100/E46</f>
        <v>45.203268008952634</v>
      </c>
    </row>
    <row r="47" spans="1:8" ht="17.100000000000001" customHeight="1" x14ac:dyDescent="0.25">
      <c r="A47" s="139">
        <v>3</v>
      </c>
      <c r="B47" s="133" t="str">
        <f>ANNEXURES!C1211</f>
        <v>Marketing TA &amp; DA</v>
      </c>
      <c r="C47" s="135">
        <f>ANNEXURES!E1211</f>
        <v>4971254.5</v>
      </c>
      <c r="D47" s="136"/>
      <c r="E47" s="136">
        <f>ANNEXURES!G1211</f>
        <v>2985120</v>
      </c>
      <c r="F47" s="89">
        <f>C47-E47</f>
        <v>1986134.5</v>
      </c>
      <c r="G47" s="89">
        <v>0</v>
      </c>
      <c r="H47" s="89">
        <f>F47*100/E47</f>
        <v>66.534494425684727</v>
      </c>
    </row>
    <row r="48" spans="1:8" ht="17.100000000000001" customHeight="1" x14ac:dyDescent="0.25">
      <c r="A48" s="139">
        <v>4</v>
      </c>
      <c r="B48" s="137" t="str">
        <f>ANNEXURES!C1254</f>
        <v>Discount</v>
      </c>
      <c r="C48" s="140">
        <f>ANNEXURES!E1254</f>
        <v>6394363</v>
      </c>
      <c r="D48" s="172"/>
      <c r="E48" s="141">
        <f>ANNEXURES!G1254</f>
        <v>12740791.869999999</v>
      </c>
      <c r="F48" s="89">
        <v>0</v>
      </c>
      <c r="G48" s="89">
        <f t="shared" ref="G48:G54" si="12">C48-E48</f>
        <v>-6346428.8699999992</v>
      </c>
      <c r="H48" s="89">
        <f t="shared" si="11"/>
        <v>-49.811887163336884</v>
      </c>
    </row>
    <row r="49" spans="1:9" ht="17.100000000000001" customHeight="1" x14ac:dyDescent="0.25">
      <c r="A49" s="139">
        <v>5</v>
      </c>
      <c r="B49" s="137" t="str">
        <f>ANNEXURES!C1255</f>
        <v>Scheme Expenditure</v>
      </c>
      <c r="C49" s="140">
        <f>ANNEXURES!E1255</f>
        <v>2250628</v>
      </c>
      <c r="D49" s="172"/>
      <c r="E49" s="141">
        <f>ANNEXURES!G1255</f>
        <v>11000000</v>
      </c>
      <c r="F49" s="89">
        <v>0</v>
      </c>
      <c r="G49" s="89">
        <f t="shared" si="12"/>
        <v>-8749372</v>
      </c>
      <c r="H49" s="89">
        <f t="shared" si="11"/>
        <v>-79.539745454545454</v>
      </c>
    </row>
    <row r="50" spans="1:9" ht="17.100000000000001" customHeight="1" x14ac:dyDescent="0.25">
      <c r="A50" s="139">
        <v>6</v>
      </c>
      <c r="B50" s="137" t="str">
        <f>ANNEXURES!C1256</f>
        <v>Freight Outward</v>
      </c>
      <c r="C50" s="140">
        <f>ANNEXURES!E1256</f>
        <v>1252765.3399999999</v>
      </c>
      <c r="D50" s="172"/>
      <c r="E50" s="141">
        <f>ANNEXURES!G1256</f>
        <v>2221197</v>
      </c>
      <c r="F50" s="89">
        <v>0</v>
      </c>
      <c r="G50" s="89">
        <f t="shared" si="12"/>
        <v>-968431.66000000015</v>
      </c>
      <c r="H50" s="89">
        <f t="shared" si="11"/>
        <v>-43.599539347477965</v>
      </c>
    </row>
    <row r="51" spans="1:9" ht="17.100000000000001" customHeight="1" x14ac:dyDescent="0.25">
      <c r="A51" s="139">
        <v>7</v>
      </c>
      <c r="B51" s="137" t="str">
        <f>ANNEXURES!C1257</f>
        <v>Incentive - Marketing</v>
      </c>
      <c r="C51" s="140">
        <f>ANNEXURES!E1257</f>
        <v>443473</v>
      </c>
      <c r="D51" s="172"/>
      <c r="E51" s="141">
        <f>ANNEXURES!G1257</f>
        <v>46000</v>
      </c>
      <c r="F51" s="89">
        <f t="shared" ref="F51:F53" si="13">C51-E51</f>
        <v>397473</v>
      </c>
      <c r="G51" s="89">
        <v>0</v>
      </c>
      <c r="H51" s="89">
        <f t="shared" ref="H51:H53" si="14">F51*100/E51</f>
        <v>864.07173913043482</v>
      </c>
    </row>
    <row r="52" spans="1:9" s="290" customFormat="1" ht="17.100000000000001" customHeight="1" x14ac:dyDescent="0.25">
      <c r="A52" s="139">
        <v>8</v>
      </c>
      <c r="B52" s="137" t="str">
        <f>ANNEXURES!C1258</f>
        <v>Loading &amp; Unloading Charges</v>
      </c>
      <c r="C52" s="140">
        <f>ANNEXURES!E1258</f>
        <v>311147</v>
      </c>
      <c r="D52" s="172"/>
      <c r="E52" s="141">
        <f>ANNEXURES!G1258</f>
        <v>370878.5</v>
      </c>
      <c r="F52" s="89">
        <v>0</v>
      </c>
      <c r="G52" s="89">
        <f t="shared" si="12"/>
        <v>-59731.5</v>
      </c>
      <c r="H52" s="89">
        <f t="shared" si="11"/>
        <v>-16.10540918387019</v>
      </c>
    </row>
    <row r="53" spans="1:9" s="290" customFormat="1" ht="17.100000000000001" customHeight="1" x14ac:dyDescent="0.25">
      <c r="A53" s="139">
        <v>9</v>
      </c>
      <c r="B53" s="137" t="str">
        <f>ANNEXURES!C1259</f>
        <v>C &amp; F Charges</v>
      </c>
      <c r="C53" s="140">
        <f>ANNEXURES!E1259</f>
        <v>99110</v>
      </c>
      <c r="D53" s="172"/>
      <c r="E53" s="141">
        <f>ANNEXURES!G1259</f>
        <v>99000</v>
      </c>
      <c r="F53" s="89">
        <f t="shared" si="13"/>
        <v>110</v>
      </c>
      <c r="G53" s="89">
        <v>0</v>
      </c>
      <c r="H53" s="89">
        <f t="shared" si="14"/>
        <v>0.1111111111111111</v>
      </c>
    </row>
    <row r="54" spans="1:9" s="290" customFormat="1" ht="17.100000000000001" customHeight="1" x14ac:dyDescent="0.25">
      <c r="A54" s="139">
        <v>10</v>
      </c>
      <c r="B54" s="137" t="str">
        <f>ANNEXURES!C1260</f>
        <v>Price variation</v>
      </c>
      <c r="C54" s="140">
        <f>ANNEXURES!E1260</f>
        <v>0</v>
      </c>
      <c r="D54" s="172"/>
      <c r="E54" s="141">
        <f>ANNEXURES!G1260</f>
        <v>2037540</v>
      </c>
      <c r="F54" s="89">
        <v>0</v>
      </c>
      <c r="G54" s="89">
        <f t="shared" si="12"/>
        <v>-2037540</v>
      </c>
      <c r="H54" s="89">
        <f t="shared" si="11"/>
        <v>-100</v>
      </c>
    </row>
    <row r="55" spans="1:9" ht="18" customHeight="1" x14ac:dyDescent="0.25">
      <c r="A55" s="173"/>
      <c r="B55" s="139" t="s">
        <v>1216</v>
      </c>
      <c r="C55" s="141">
        <f>SUM(C45:C54)</f>
        <v>27206753.84</v>
      </c>
      <c r="D55" s="172"/>
      <c r="E55" s="141">
        <f>SUM(E45:E54)</f>
        <v>39703071.369999997</v>
      </c>
      <c r="F55" s="141">
        <f>SUM(F45:F54)</f>
        <v>5944585.5</v>
      </c>
      <c r="G55" s="141">
        <f>SUM(G45:G54)</f>
        <v>-18440903.030000001</v>
      </c>
      <c r="H55" s="181">
        <f>(C55-E55)*100/E55</f>
        <v>-31.474435349206583</v>
      </c>
    </row>
    <row r="56" spans="1:9" ht="18" customHeight="1" x14ac:dyDescent="0.25">
      <c r="A56" s="132" t="s">
        <v>1223</v>
      </c>
      <c r="B56" s="306" t="s">
        <v>1428</v>
      </c>
      <c r="C56" s="409"/>
      <c r="D56" s="409"/>
      <c r="E56" s="409"/>
      <c r="F56" s="89"/>
      <c r="G56" s="89"/>
      <c r="H56" s="89"/>
    </row>
    <row r="57" spans="1:9" ht="17.100000000000001" customHeight="1" x14ac:dyDescent="0.25">
      <c r="A57" s="134">
        <v>1</v>
      </c>
      <c r="B57" s="133" t="str">
        <f>ANNEXURES!C1231</f>
        <v>Power &amp; Fuel</v>
      </c>
      <c r="C57" s="135">
        <f>ANNEXURES!E1231</f>
        <v>675756</v>
      </c>
      <c r="D57" s="136"/>
      <c r="E57" s="136">
        <f>ANNEXURES!G1231</f>
        <v>889598</v>
      </c>
      <c r="F57" s="89">
        <v>0</v>
      </c>
      <c r="G57" s="89">
        <f>C57-E57</f>
        <v>-213842</v>
      </c>
      <c r="H57" s="89">
        <f t="shared" ref="H57" si="15">G57*100/E57</f>
        <v>-24.038048646692101</v>
      </c>
      <c r="I57" s="88"/>
    </row>
    <row r="58" spans="1:9" ht="17.100000000000001" customHeight="1" x14ac:dyDescent="0.25">
      <c r="A58" s="134">
        <v>2</v>
      </c>
      <c r="B58" s="133" t="str">
        <f>ANNEXURES!C1232</f>
        <v>Rent</v>
      </c>
      <c r="C58" s="135">
        <f>ANNEXURES!E1232</f>
        <v>1142873</v>
      </c>
      <c r="D58" s="136"/>
      <c r="E58" s="136">
        <f>ANNEXURES!G1232</f>
        <v>980629</v>
      </c>
      <c r="F58" s="89">
        <f t="shared" ref="F58" si="16">C58-E58</f>
        <v>162244</v>
      </c>
      <c r="G58" s="89">
        <v>0</v>
      </c>
      <c r="H58" s="89">
        <f t="shared" ref="H58" si="17">F58*100/E58</f>
        <v>16.544891085211635</v>
      </c>
    </row>
    <row r="59" spans="1:9" ht="17.100000000000001" customHeight="1" x14ac:dyDescent="0.25">
      <c r="A59" s="134">
        <v>3</v>
      </c>
      <c r="B59" s="133" t="str">
        <f>ANNEXURES!C1233</f>
        <v>Factory Maintainance</v>
      </c>
      <c r="C59" s="135">
        <f>ANNEXURES!E1233</f>
        <v>837817</v>
      </c>
      <c r="D59" s="136"/>
      <c r="E59" s="136">
        <f>ANNEXURES!G1233</f>
        <v>2989349.6</v>
      </c>
      <c r="F59" s="89">
        <v>0</v>
      </c>
      <c r="G59" s="89">
        <f t="shared" ref="G59:G63" si="18">C59-E59</f>
        <v>-2151532.6</v>
      </c>
      <c r="H59" s="89">
        <f t="shared" ref="H59:H60" si="19">G59*100/E59</f>
        <v>-71.973268031280114</v>
      </c>
      <c r="I59" s="88"/>
    </row>
    <row r="60" spans="1:9" ht="17.100000000000001" customHeight="1" x14ac:dyDescent="0.25">
      <c r="A60" s="134">
        <v>4</v>
      </c>
      <c r="B60" s="133" t="str">
        <f>ANNEXURES!C1234</f>
        <v>Insurance - MFG</v>
      </c>
      <c r="C60" s="135">
        <f>ANNEXURES!E1234</f>
        <v>212714.25</v>
      </c>
      <c r="D60" s="136"/>
      <c r="E60" s="136">
        <f>ANNEXURES!G1234</f>
        <v>252472.25</v>
      </c>
      <c r="F60" s="89">
        <v>0</v>
      </c>
      <c r="G60" s="89">
        <f t="shared" si="18"/>
        <v>-39758</v>
      </c>
      <c r="H60" s="89">
        <f t="shared" si="19"/>
        <v>-15.747473237157747</v>
      </c>
      <c r="I60" s="88"/>
    </row>
    <row r="61" spans="1:9" s="290" customFormat="1" ht="17.100000000000001" customHeight="1" x14ac:dyDescent="0.25">
      <c r="A61" s="134">
        <v>6</v>
      </c>
      <c r="B61" s="133" t="str">
        <f>ANNEXURES!C1240</f>
        <v>Safety Devices</v>
      </c>
      <c r="C61" s="135">
        <f>ANNEXURES!E1240</f>
        <v>64800</v>
      </c>
      <c r="D61" s="136"/>
      <c r="E61" s="136">
        <f>ANNEXURES!G1240</f>
        <v>68580</v>
      </c>
      <c r="F61" s="89">
        <v>0</v>
      </c>
      <c r="G61" s="89">
        <f t="shared" si="18"/>
        <v>-3780</v>
      </c>
      <c r="H61" s="89">
        <f t="shared" ref="H61:H63" si="20">G61*100/E61</f>
        <v>-5.5118110236220472</v>
      </c>
      <c r="I61" s="88"/>
    </row>
    <row r="62" spans="1:9" s="290" customFormat="1" ht="17.100000000000001" customHeight="1" x14ac:dyDescent="0.25">
      <c r="A62" s="134">
        <v>7</v>
      </c>
      <c r="B62" s="133" t="str">
        <f>ANNEXURES!C1241</f>
        <v>First Aid &amp; Medical Expenses</v>
      </c>
      <c r="C62" s="135">
        <f>ANNEXURES!E1241</f>
        <v>2728</v>
      </c>
      <c r="D62" s="136"/>
      <c r="E62" s="136">
        <f>ANNEXURES!G1241</f>
        <v>111156</v>
      </c>
      <c r="F62" s="89">
        <v>0</v>
      </c>
      <c r="G62" s="89">
        <f t="shared" si="18"/>
        <v>-108428</v>
      </c>
      <c r="H62" s="89">
        <f t="shared" si="20"/>
        <v>-97.545791500233904</v>
      </c>
      <c r="I62" s="88"/>
    </row>
    <row r="63" spans="1:9" s="290" customFormat="1" ht="17.100000000000001" customHeight="1" x14ac:dyDescent="0.25">
      <c r="A63" s="134">
        <v>8</v>
      </c>
      <c r="B63" s="133" t="str">
        <f>ANNEXURES!C1242</f>
        <v>Lab Consumable</v>
      </c>
      <c r="C63" s="135">
        <f>ANNEXURES!E1242</f>
        <v>5583</v>
      </c>
      <c r="D63" s="136"/>
      <c r="E63" s="136">
        <f>ANNEXURES!G1242</f>
        <v>51783</v>
      </c>
      <c r="F63" s="89">
        <v>0</v>
      </c>
      <c r="G63" s="89">
        <f t="shared" si="18"/>
        <v>-46200</v>
      </c>
      <c r="H63" s="89">
        <f t="shared" si="20"/>
        <v>-89.218469381843462</v>
      </c>
      <c r="I63" s="88"/>
    </row>
    <row r="64" spans="1:9" ht="18" customHeight="1" x14ac:dyDescent="0.25">
      <c r="A64" s="133"/>
      <c r="B64" s="134" t="s">
        <v>1217</v>
      </c>
      <c r="C64" s="138">
        <f>SUM(C57:C63)</f>
        <v>2942271.25</v>
      </c>
      <c r="D64" s="136"/>
      <c r="E64" s="138">
        <f>SUM(E57:E63)</f>
        <v>5343567.8499999996</v>
      </c>
      <c r="F64" s="89">
        <f>SUM(F57:F63)</f>
        <v>162244</v>
      </c>
      <c r="G64" s="89">
        <f>SUM(G57:G63)</f>
        <v>-2563540.6</v>
      </c>
      <c r="H64" s="181">
        <f>(C64-E64)*100/E64</f>
        <v>-44.938076345376615</v>
      </c>
      <c r="I64" s="88"/>
    </row>
    <row r="65" spans="1:8" ht="18" customHeight="1" x14ac:dyDescent="0.25">
      <c r="A65" s="132" t="s">
        <v>1224</v>
      </c>
      <c r="B65" s="306" t="s">
        <v>1429</v>
      </c>
      <c r="C65" s="409"/>
      <c r="D65" s="409"/>
      <c r="E65" s="409"/>
      <c r="F65" s="89"/>
      <c r="G65" s="180"/>
      <c r="H65" s="89"/>
    </row>
    <row r="66" spans="1:8" ht="17.100000000000001" customHeight="1" x14ac:dyDescent="0.25">
      <c r="A66" s="134">
        <v>1</v>
      </c>
      <c r="B66" s="133" t="s">
        <v>109</v>
      </c>
      <c r="C66" s="135">
        <f>ANNEXURES!E1296</f>
        <v>13195659.380000001</v>
      </c>
      <c r="D66" s="136"/>
      <c r="E66" s="136">
        <f>ANNEXURES!G1296</f>
        <v>14270234.960000001</v>
      </c>
      <c r="F66" s="89">
        <v>0</v>
      </c>
      <c r="G66" s="89">
        <f>C66-E66</f>
        <v>-1074575.58</v>
      </c>
      <c r="H66" s="89">
        <f t="shared" ref="H66:H67" si="21">F66*100/E66</f>
        <v>0</v>
      </c>
    </row>
    <row r="67" spans="1:8" ht="17.100000000000001" customHeight="1" x14ac:dyDescent="0.25">
      <c r="A67" s="134">
        <v>2</v>
      </c>
      <c r="B67" s="133" t="s">
        <v>110</v>
      </c>
      <c r="C67" s="135">
        <f>ANNEXURES!E1297</f>
        <v>625735.36</v>
      </c>
      <c r="D67" s="136"/>
      <c r="E67" s="136">
        <f>ANNEXURES!G1297</f>
        <v>613588.27</v>
      </c>
      <c r="F67" s="89">
        <f>C67-E67</f>
        <v>12147.089999999967</v>
      </c>
      <c r="G67" s="89">
        <v>0</v>
      </c>
      <c r="H67" s="89">
        <f t="shared" si="21"/>
        <v>1.979680934904438</v>
      </c>
    </row>
    <row r="68" spans="1:8" ht="18" customHeight="1" x14ac:dyDescent="0.25">
      <c r="A68" s="133"/>
      <c r="B68" s="134" t="s">
        <v>1218</v>
      </c>
      <c r="C68" s="138">
        <f>SUM(C66:C67)</f>
        <v>13821394.74</v>
      </c>
      <c r="D68" s="136"/>
      <c r="E68" s="136">
        <f>SUM(E66:E67)</f>
        <v>14883823.23</v>
      </c>
      <c r="F68" s="89">
        <f>SUM(F66:F67)</f>
        <v>12147.089999999967</v>
      </c>
      <c r="G68" s="180">
        <f>SUM(G66:G67)</f>
        <v>-1074575.58</v>
      </c>
      <c r="H68" s="181">
        <f>(C68-E68)*100/E68</f>
        <v>-7.1381423548390277</v>
      </c>
    </row>
    <row r="69" spans="1:8" ht="15.75" x14ac:dyDescent="0.25">
      <c r="A69" s="174"/>
      <c r="B69" s="142" t="s">
        <v>1219</v>
      </c>
      <c r="C69" s="175">
        <f>C43+C64+C55+C28+C68</f>
        <v>61098225.600000001</v>
      </c>
      <c r="D69" s="176"/>
      <c r="E69" s="175">
        <f>E43+E64+E55+E28+E68</f>
        <v>75692049.510000005</v>
      </c>
      <c r="F69" s="175">
        <f>F43+F64+F55+F28+F68</f>
        <v>9324220.25</v>
      </c>
      <c r="G69" s="175">
        <f>G43+G64+G55+G28+G68</f>
        <v>-23918044.160000004</v>
      </c>
      <c r="H69" s="181">
        <f>(C69-E69)*100/E69</f>
        <v>-19.28052418249284</v>
      </c>
    </row>
  </sheetData>
  <mergeCells count="6">
    <mergeCell ref="C65:E65"/>
    <mergeCell ref="C56:E56"/>
    <mergeCell ref="C44:E44"/>
    <mergeCell ref="A1:H1"/>
    <mergeCell ref="A2:H2"/>
    <mergeCell ref="A3:H3"/>
  </mergeCells>
  <pageMargins left="0.45" right="0.2" top="0.35" bottom="0.1" header="0.3" footer="0.3"/>
  <pageSetup paperSize="9" scale="70"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60"/>
  <sheetViews>
    <sheetView topLeftCell="A65" workbookViewId="0">
      <selection activeCell="J43" sqref="J43"/>
    </sheetView>
  </sheetViews>
  <sheetFormatPr defaultRowHeight="15" x14ac:dyDescent="0.25"/>
  <cols>
    <col min="1" max="1" width="4.7109375" style="223" customWidth="1"/>
    <col min="2" max="2" width="59.7109375" customWidth="1"/>
    <col min="3" max="5" width="12.85546875" bestFit="1" customWidth="1"/>
    <col min="6" max="7" width="12.85546875" style="223" bestFit="1" customWidth="1"/>
    <col min="8" max="8" width="11.42578125" customWidth="1"/>
    <col min="10" max="10" width="9.140625" customWidth="1"/>
    <col min="11" max="11" width="59.7109375" customWidth="1"/>
    <col min="12" max="12" width="19.42578125" customWidth="1"/>
    <col min="13" max="13" width="16" customWidth="1"/>
    <col min="14" max="14" width="15.5703125" customWidth="1"/>
    <col min="15" max="15" width="21" customWidth="1"/>
  </cols>
  <sheetData>
    <row r="2" spans="1:8" ht="27" customHeight="1" x14ac:dyDescent="0.25">
      <c r="A2" s="436" t="s">
        <v>1212</v>
      </c>
      <c r="B2" s="437"/>
      <c r="C2" s="437"/>
      <c r="D2" s="437"/>
      <c r="E2" s="437"/>
      <c r="F2" s="437"/>
      <c r="G2" s="437"/>
      <c r="H2" s="437"/>
    </row>
    <row r="3" spans="1:8" ht="18" x14ac:dyDescent="0.25">
      <c r="A3" s="438" t="s">
        <v>128</v>
      </c>
      <c r="B3" s="438"/>
      <c r="C3" s="438"/>
      <c r="D3" s="438"/>
      <c r="E3" s="438"/>
      <c r="F3" s="438"/>
      <c r="G3" s="438"/>
      <c r="H3" s="438"/>
    </row>
    <row r="4" spans="1:8" ht="15.75" x14ac:dyDescent="0.25">
      <c r="A4" s="418" t="s">
        <v>1325</v>
      </c>
      <c r="B4" s="418"/>
      <c r="C4" s="418"/>
      <c r="D4" s="418"/>
      <c r="E4" s="418"/>
      <c r="F4" s="418"/>
      <c r="G4" s="418"/>
      <c r="H4" s="418"/>
    </row>
    <row r="5" spans="1:8" ht="15.75" x14ac:dyDescent="0.25">
      <c r="A5" s="418" t="s">
        <v>1326</v>
      </c>
      <c r="B5" s="418"/>
      <c r="C5" s="418"/>
      <c r="D5" s="418"/>
      <c r="E5" s="418"/>
      <c r="F5" s="418"/>
      <c r="G5" s="418"/>
      <c r="H5" s="418"/>
    </row>
    <row r="6" spans="1:8" ht="15.75" x14ac:dyDescent="0.25">
      <c r="A6" s="418" t="s">
        <v>1327</v>
      </c>
      <c r="B6" s="418"/>
      <c r="C6" s="418"/>
      <c r="D6" s="418"/>
      <c r="E6" s="418"/>
      <c r="F6" s="418"/>
      <c r="G6" s="418"/>
      <c r="H6" s="418"/>
    </row>
    <row r="7" spans="1:8" ht="15.75" x14ac:dyDescent="0.25">
      <c r="A7" s="418" t="s">
        <v>1328</v>
      </c>
      <c r="B7" s="418"/>
      <c r="C7" s="418"/>
      <c r="D7" s="418"/>
      <c r="E7" s="418"/>
      <c r="F7" s="418"/>
      <c r="G7" s="418"/>
      <c r="H7" s="418"/>
    </row>
    <row r="8" spans="1:8" ht="15.75" x14ac:dyDescent="0.25">
      <c r="A8" s="418" t="s">
        <v>129</v>
      </c>
      <c r="B8" s="418"/>
      <c r="C8" s="418"/>
      <c r="D8" s="418"/>
      <c r="E8" s="418"/>
      <c r="F8" s="418"/>
      <c r="G8" s="418"/>
      <c r="H8" s="418"/>
    </row>
    <row r="9" spans="1:8" ht="15.75" x14ac:dyDescent="0.25">
      <c r="A9" s="418" t="s">
        <v>1329</v>
      </c>
      <c r="B9" s="418"/>
      <c r="C9" s="418"/>
      <c r="D9" s="418"/>
      <c r="E9" s="418"/>
      <c r="F9" s="418"/>
      <c r="G9" s="418"/>
      <c r="H9" s="418"/>
    </row>
    <row r="10" spans="1:8" ht="15.75" x14ac:dyDescent="0.25">
      <c r="A10" s="416"/>
      <c r="B10" s="416"/>
      <c r="C10" s="416"/>
      <c r="D10" s="416"/>
      <c r="E10" s="416"/>
      <c r="F10" s="416"/>
      <c r="G10" s="416"/>
      <c r="H10" s="416"/>
    </row>
    <row r="11" spans="1:8" ht="37.5" customHeight="1" thickBot="1" x14ac:dyDescent="0.3">
      <c r="A11" s="419" t="s">
        <v>1411</v>
      </c>
      <c r="B11" s="419"/>
      <c r="C11" s="419"/>
      <c r="D11" s="419"/>
      <c r="E11" s="419"/>
      <c r="F11" s="419"/>
      <c r="G11" s="419"/>
      <c r="H11" s="419"/>
    </row>
    <row r="12" spans="1:8" ht="15.75" thickBot="1" x14ac:dyDescent="0.3">
      <c r="A12" s="428" t="s">
        <v>1330</v>
      </c>
      <c r="B12" s="429"/>
      <c r="C12" s="429"/>
      <c r="D12" s="429"/>
      <c r="E12" s="429"/>
      <c r="F12" s="430"/>
      <c r="G12" s="430"/>
      <c r="H12" s="431"/>
    </row>
    <row r="13" spans="1:8" ht="45" x14ac:dyDescent="0.25">
      <c r="A13" s="432" t="s">
        <v>1331</v>
      </c>
      <c r="B13" s="423" t="s">
        <v>0</v>
      </c>
      <c r="C13" s="425" t="s">
        <v>1403</v>
      </c>
      <c r="D13" s="426"/>
      <c r="E13" s="427"/>
      <c r="F13" s="434" t="s">
        <v>1404</v>
      </c>
      <c r="G13" s="435"/>
      <c r="H13" s="247" t="s">
        <v>1407</v>
      </c>
    </row>
    <row r="14" spans="1:8" ht="19.5" customHeight="1" x14ac:dyDescent="0.25">
      <c r="A14" s="433"/>
      <c r="B14" s="423"/>
      <c r="C14" s="439" t="s">
        <v>1405</v>
      </c>
      <c r="D14" s="439" t="s">
        <v>1410</v>
      </c>
      <c r="E14" s="439" t="s">
        <v>1406</v>
      </c>
      <c r="F14" s="439" t="s">
        <v>1405</v>
      </c>
      <c r="G14" s="439" t="s">
        <v>1406</v>
      </c>
      <c r="H14" s="439" t="s">
        <v>1408</v>
      </c>
    </row>
    <row r="15" spans="1:8" ht="30" customHeight="1" x14ac:dyDescent="0.25">
      <c r="A15" s="433"/>
      <c r="B15" s="424"/>
      <c r="C15" s="440"/>
      <c r="D15" s="440"/>
      <c r="E15" s="440"/>
      <c r="F15" s="440"/>
      <c r="G15" s="440"/>
      <c r="H15" s="440"/>
    </row>
    <row r="16" spans="1:8" x14ac:dyDescent="0.25">
      <c r="A16" s="268" t="s">
        <v>1220</v>
      </c>
      <c r="B16" s="248" t="s">
        <v>1332</v>
      </c>
      <c r="C16" s="249">
        <v>1830.9369741</v>
      </c>
      <c r="D16" s="249">
        <v>3672.21</v>
      </c>
      <c r="E16" s="249">
        <v>1762.38</v>
      </c>
      <c r="F16" s="262">
        <v>5503.1469741000001</v>
      </c>
      <c r="G16" s="262">
        <v>5410.1051065000001</v>
      </c>
      <c r="H16" s="250">
        <v>6966.48</v>
      </c>
    </row>
    <row r="17" spans="1:10" x14ac:dyDescent="0.25">
      <c r="A17" s="268" t="s">
        <v>1221</v>
      </c>
      <c r="B17" s="248" t="s">
        <v>1333</v>
      </c>
      <c r="C17" s="249">
        <v>1.6857</v>
      </c>
      <c r="D17" s="249">
        <v>0.04</v>
      </c>
      <c r="E17" s="257">
        <v>-0.12</v>
      </c>
      <c r="F17" s="262">
        <v>1.7257</v>
      </c>
      <c r="G17" s="262">
        <v>117.14597999999999</v>
      </c>
      <c r="H17" s="250">
        <v>154.62</v>
      </c>
    </row>
    <row r="18" spans="1:10" x14ac:dyDescent="0.25">
      <c r="A18" s="268" t="s">
        <v>1222</v>
      </c>
      <c r="B18" s="248" t="s">
        <v>1334</v>
      </c>
      <c r="C18" s="249">
        <v>1832.6226741</v>
      </c>
      <c r="D18" s="249">
        <v>3672.25</v>
      </c>
      <c r="E18" s="249">
        <v>1762.2600000000002</v>
      </c>
      <c r="F18" s="262">
        <v>5504.8726741</v>
      </c>
      <c r="G18" s="262">
        <v>5527.2510865000004</v>
      </c>
      <c r="H18" s="250">
        <v>7121.0999999999995</v>
      </c>
      <c r="J18" s="88"/>
    </row>
    <row r="19" spans="1:10" x14ac:dyDescent="0.25">
      <c r="A19" s="268" t="s">
        <v>1223</v>
      </c>
      <c r="B19" s="248" t="s">
        <v>1335</v>
      </c>
      <c r="C19" s="249"/>
      <c r="D19" s="249"/>
      <c r="E19" s="249"/>
      <c r="F19" s="262"/>
      <c r="G19" s="262"/>
      <c r="H19" s="250"/>
    </row>
    <row r="20" spans="1:10" x14ac:dyDescent="0.25">
      <c r="A20" s="251"/>
      <c r="B20" s="252" t="s">
        <v>1336</v>
      </c>
      <c r="C20" s="249">
        <v>1369.6786093000001</v>
      </c>
      <c r="D20" s="249">
        <v>2487.7600000000002</v>
      </c>
      <c r="E20" s="249">
        <v>1011.09</v>
      </c>
      <c r="F20" s="262">
        <v>3857.4386093000003</v>
      </c>
      <c r="G20" s="262">
        <v>3469.2396214999999</v>
      </c>
      <c r="H20" s="250">
        <v>4530.49</v>
      </c>
    </row>
    <row r="21" spans="1:10" s="223" customFormat="1" x14ac:dyDescent="0.25">
      <c r="A21" s="251"/>
      <c r="B21" s="252" t="s">
        <v>1364</v>
      </c>
      <c r="C21" s="249">
        <v>0</v>
      </c>
      <c r="D21" s="249">
        <v>0</v>
      </c>
      <c r="E21" s="249">
        <v>0</v>
      </c>
      <c r="F21" s="262">
        <v>0</v>
      </c>
      <c r="G21" s="262">
        <v>0</v>
      </c>
      <c r="H21" s="250">
        <v>0</v>
      </c>
    </row>
    <row r="22" spans="1:10" ht="31.5" customHeight="1" x14ac:dyDescent="0.25">
      <c r="A22" s="251"/>
      <c r="B22" s="284" t="s">
        <v>1378</v>
      </c>
      <c r="C22" s="257">
        <v>-137.19481690000003</v>
      </c>
      <c r="D22" s="254">
        <v>-120.54</v>
      </c>
      <c r="E22" s="254">
        <v>123.56</v>
      </c>
      <c r="F22" s="263">
        <v>-257.73481690000006</v>
      </c>
      <c r="G22" s="263">
        <v>-36.68358450000003</v>
      </c>
      <c r="H22" s="271">
        <v>-64.53</v>
      </c>
    </row>
    <row r="23" spans="1:10" s="223" customFormat="1" x14ac:dyDescent="0.25">
      <c r="A23" s="251"/>
      <c r="B23" s="281" t="s">
        <v>111</v>
      </c>
      <c r="C23" s="257">
        <v>1.6375599999999997</v>
      </c>
      <c r="D23" s="254">
        <v>5.12</v>
      </c>
      <c r="E23" s="254">
        <v>3.24</v>
      </c>
      <c r="F23" s="263">
        <v>6.7575599999999998</v>
      </c>
      <c r="G23" s="263">
        <v>8.8959799999999998</v>
      </c>
      <c r="H23" s="271">
        <v>10.43</v>
      </c>
    </row>
    <row r="24" spans="1:10" s="223" customFormat="1" x14ac:dyDescent="0.25">
      <c r="A24" s="251"/>
      <c r="B24" s="281" t="s">
        <v>1372</v>
      </c>
      <c r="C24" s="257">
        <v>278.45963319999998</v>
      </c>
      <c r="D24" s="254">
        <v>554.91999999999996</v>
      </c>
      <c r="E24" s="254">
        <v>265.85000000000002</v>
      </c>
      <c r="F24" s="263">
        <v>833.37963319999994</v>
      </c>
      <c r="G24" s="263">
        <v>819.55047460000003</v>
      </c>
      <c r="H24" s="271">
        <v>1056.8699999999999</v>
      </c>
    </row>
    <row r="25" spans="1:10" x14ac:dyDescent="0.25">
      <c r="A25" s="251"/>
      <c r="B25" s="252" t="s">
        <v>1337</v>
      </c>
      <c r="C25" s="249">
        <v>105.263645</v>
      </c>
      <c r="D25" s="249">
        <v>179.32</v>
      </c>
      <c r="E25" s="249">
        <v>80.489999999999995</v>
      </c>
      <c r="F25" s="262">
        <v>284.58364499999999</v>
      </c>
      <c r="G25" s="262">
        <v>226.89303000000001</v>
      </c>
      <c r="H25" s="250">
        <v>291.77999999999997</v>
      </c>
    </row>
    <row r="26" spans="1:10" x14ac:dyDescent="0.25">
      <c r="A26" s="251"/>
      <c r="B26" s="252" t="s">
        <v>1338</v>
      </c>
      <c r="C26" s="249">
        <v>42.253947400000001</v>
      </c>
      <c r="D26" s="249">
        <v>95.96</v>
      </c>
      <c r="E26" s="249">
        <v>55.83</v>
      </c>
      <c r="F26" s="262">
        <v>138.2139474</v>
      </c>
      <c r="G26" s="262">
        <v>148.83823230000002</v>
      </c>
      <c r="H26" s="250">
        <v>213.28</v>
      </c>
    </row>
    <row r="27" spans="1:10" x14ac:dyDescent="0.25">
      <c r="A27" s="251"/>
      <c r="B27" s="252" t="s">
        <v>16</v>
      </c>
      <c r="C27" s="249">
        <v>10.32929</v>
      </c>
      <c r="D27" s="249">
        <v>20.21</v>
      </c>
      <c r="E27" s="249">
        <v>9.02</v>
      </c>
      <c r="F27" s="262">
        <v>30.539290000000001</v>
      </c>
      <c r="G27" s="262">
        <v>26.775040000000001</v>
      </c>
      <c r="H27" s="250">
        <v>35.93</v>
      </c>
    </row>
    <row r="28" spans="1:10" x14ac:dyDescent="0.25">
      <c r="A28" s="251"/>
      <c r="B28" s="252" t="s">
        <v>1339</v>
      </c>
      <c r="C28" s="249">
        <v>161.95382569999992</v>
      </c>
      <c r="D28" s="249">
        <v>350.02</v>
      </c>
      <c r="E28" s="249">
        <v>146.05000000000001</v>
      </c>
      <c r="F28" s="262">
        <v>511.97382569999991</v>
      </c>
      <c r="G28" s="262">
        <v>619.90244280000013</v>
      </c>
      <c r="H28" s="250">
        <v>926.0100000000001</v>
      </c>
    </row>
    <row r="29" spans="1:10" x14ac:dyDescent="0.25">
      <c r="A29" s="251"/>
      <c r="B29" s="252" t="s">
        <v>1340</v>
      </c>
      <c r="C29" s="249">
        <v>1832.3816936999999</v>
      </c>
      <c r="D29" s="249">
        <v>3572.78</v>
      </c>
      <c r="E29" s="249">
        <v>1695.13</v>
      </c>
      <c r="F29" s="249">
        <v>5405.1516936999988</v>
      </c>
      <c r="G29" s="262">
        <v>5283.4112366999998</v>
      </c>
      <c r="H29" s="250">
        <v>7000.26</v>
      </c>
    </row>
    <row r="30" spans="1:10" x14ac:dyDescent="0.25">
      <c r="A30" s="268" t="s">
        <v>1224</v>
      </c>
      <c r="B30" s="248" t="s">
        <v>1341</v>
      </c>
      <c r="C30" s="253">
        <v>0.24098040000012588</v>
      </c>
      <c r="D30" s="254">
        <v>99.47</v>
      </c>
      <c r="E30" s="254">
        <v>67.130000000000109</v>
      </c>
      <c r="F30" s="254">
        <v>99.720980400001281</v>
      </c>
      <c r="G30" s="263">
        <v>243.83984980000059</v>
      </c>
      <c r="H30" s="255">
        <v>120.83999999999924</v>
      </c>
    </row>
    <row r="31" spans="1:10" x14ac:dyDescent="0.25">
      <c r="A31" s="268" t="s">
        <v>1342</v>
      </c>
      <c r="B31" s="248" t="s">
        <v>130</v>
      </c>
      <c r="C31" s="272">
        <v>0</v>
      </c>
      <c r="D31" s="254">
        <v>0</v>
      </c>
      <c r="E31" s="254">
        <v>0</v>
      </c>
      <c r="F31" s="263">
        <v>0</v>
      </c>
      <c r="G31" s="263">
        <v>0</v>
      </c>
      <c r="H31" s="273">
        <v>0</v>
      </c>
    </row>
    <row r="32" spans="1:10" x14ac:dyDescent="0.25">
      <c r="A32" s="268" t="s">
        <v>1343</v>
      </c>
      <c r="B32" s="248" t="s">
        <v>1366</v>
      </c>
      <c r="C32" s="253">
        <v>0.24098040000012588</v>
      </c>
      <c r="D32" s="254">
        <v>99.47</v>
      </c>
      <c r="E32" s="254">
        <v>67.130000000000109</v>
      </c>
      <c r="F32" s="254">
        <v>99.720980400001281</v>
      </c>
      <c r="G32" s="263">
        <v>243.83984980000059</v>
      </c>
      <c r="H32" s="255">
        <v>120.83999999999924</v>
      </c>
    </row>
    <row r="33" spans="1:10" s="223" customFormat="1" x14ac:dyDescent="0.25">
      <c r="A33" s="268" t="s">
        <v>1344</v>
      </c>
      <c r="B33" s="248" t="s">
        <v>131</v>
      </c>
      <c r="C33" s="253">
        <v>0</v>
      </c>
      <c r="D33" s="254">
        <v>0</v>
      </c>
      <c r="E33" s="254">
        <v>0</v>
      </c>
      <c r="F33" s="263">
        <v>0</v>
      </c>
      <c r="G33" s="263">
        <v>0</v>
      </c>
      <c r="H33" s="255">
        <v>0</v>
      </c>
    </row>
    <row r="34" spans="1:10" s="223" customFormat="1" x14ac:dyDescent="0.25">
      <c r="A34" s="268" t="s">
        <v>1347</v>
      </c>
      <c r="B34" s="248" t="s">
        <v>1365</v>
      </c>
      <c r="C34" s="253">
        <v>0.24098040000012588</v>
      </c>
      <c r="D34" s="254">
        <v>99.47</v>
      </c>
      <c r="E34" s="254">
        <v>67.130000000000109</v>
      </c>
      <c r="F34" s="254">
        <v>99.720980400001281</v>
      </c>
      <c r="G34" s="263">
        <v>243.83984980000059</v>
      </c>
      <c r="H34" s="255">
        <v>120.83999999999924</v>
      </c>
    </row>
    <row r="35" spans="1:10" x14ac:dyDescent="0.25">
      <c r="A35" s="268" t="s">
        <v>1348</v>
      </c>
      <c r="B35" s="248" t="s">
        <v>1345</v>
      </c>
      <c r="C35" s="249"/>
      <c r="D35" s="249"/>
      <c r="E35" s="249"/>
      <c r="F35" s="262"/>
      <c r="G35" s="262"/>
      <c r="H35" s="274"/>
    </row>
    <row r="36" spans="1:10" x14ac:dyDescent="0.25">
      <c r="A36" s="268"/>
      <c r="B36" s="248" t="s">
        <v>1346</v>
      </c>
      <c r="C36" s="257">
        <v>23.474350000000001</v>
      </c>
      <c r="D36" s="249">
        <v>0</v>
      </c>
      <c r="E36" s="249">
        <v>22.38</v>
      </c>
      <c r="F36" s="262">
        <v>23.474350000000001</v>
      </c>
      <c r="G36" s="262">
        <v>80.620769999999993</v>
      </c>
      <c r="H36" s="250">
        <v>41.7</v>
      </c>
    </row>
    <row r="37" spans="1:10" x14ac:dyDescent="0.25">
      <c r="A37" s="268"/>
      <c r="B37" s="248" t="s">
        <v>1409</v>
      </c>
      <c r="C37" s="269">
        <v>11.22</v>
      </c>
      <c r="D37" s="249">
        <v>11.22</v>
      </c>
      <c r="E37" s="257">
        <v>1.44</v>
      </c>
      <c r="F37" s="262">
        <v>0</v>
      </c>
      <c r="G37" s="264">
        <v>0.65105999999999997</v>
      </c>
      <c r="H37" s="270" t="s">
        <v>1370</v>
      </c>
    </row>
    <row r="38" spans="1:10" x14ac:dyDescent="0.25">
      <c r="A38" s="268" t="s">
        <v>1353</v>
      </c>
      <c r="B38" s="282" t="s">
        <v>1375</v>
      </c>
      <c r="C38" s="253">
        <v>-34.453369599999874</v>
      </c>
      <c r="D38" s="254">
        <v>110.69</v>
      </c>
      <c r="E38" s="254">
        <v>43.310000000000116</v>
      </c>
      <c r="F38" s="254">
        <v>76.24663040000128</v>
      </c>
      <c r="G38" s="263">
        <v>162.5680198000006</v>
      </c>
      <c r="H38" s="271">
        <v>91.819999999999226</v>
      </c>
      <c r="J38" s="161"/>
    </row>
    <row r="39" spans="1:10" s="266" customFormat="1" x14ac:dyDescent="0.25">
      <c r="A39" s="268" t="s">
        <v>1354</v>
      </c>
      <c r="B39" s="282" t="s">
        <v>1374</v>
      </c>
      <c r="C39" s="253">
        <v>1.999973572400785</v>
      </c>
      <c r="D39" s="263">
        <v>-0.01</v>
      </c>
      <c r="E39" s="263">
        <v>0.66</v>
      </c>
      <c r="F39" s="263">
        <v>2.009973572400785</v>
      </c>
      <c r="G39" s="263">
        <v>2.59</v>
      </c>
      <c r="H39" s="271">
        <v>-7.4200000000000008</v>
      </c>
      <c r="J39" s="88"/>
    </row>
    <row r="40" spans="1:10" ht="120" hidden="1" x14ac:dyDescent="0.25">
      <c r="A40" s="268" t="s">
        <v>1354</v>
      </c>
      <c r="B40" s="256" t="s">
        <v>1349</v>
      </c>
      <c r="C40" s="275" t="s">
        <v>1373</v>
      </c>
      <c r="D40" s="276" t="s">
        <v>1350</v>
      </c>
      <c r="E40" s="276" t="s">
        <v>1351</v>
      </c>
      <c r="F40" s="276" t="s">
        <v>1371</v>
      </c>
      <c r="G40" s="276"/>
      <c r="H40" s="277" t="s">
        <v>1352</v>
      </c>
    </row>
    <row r="41" spans="1:10" s="266" customFormat="1" ht="46.5" customHeight="1" x14ac:dyDescent="0.25">
      <c r="A41" s="268" t="s">
        <v>1356</v>
      </c>
      <c r="B41" s="256" t="s">
        <v>1369</v>
      </c>
      <c r="C41" s="275">
        <v>-32.453396027599091</v>
      </c>
      <c r="D41" s="276">
        <v>110.67999999999999</v>
      </c>
      <c r="E41" s="276">
        <v>43.970000000000113</v>
      </c>
      <c r="F41" s="276">
        <v>78.256603972402061</v>
      </c>
      <c r="G41" s="276">
        <v>165.1580198000006</v>
      </c>
      <c r="H41" s="277">
        <v>84.4</v>
      </c>
    </row>
    <row r="42" spans="1:10" ht="30" x14ac:dyDescent="0.25">
      <c r="A42" s="268" t="s">
        <v>1359</v>
      </c>
      <c r="B42" s="248" t="s">
        <v>1355</v>
      </c>
      <c r="C42" s="257">
        <v>430.02</v>
      </c>
      <c r="D42" s="257">
        <v>430.02</v>
      </c>
      <c r="E42" s="257">
        <v>430.02</v>
      </c>
      <c r="F42" s="264">
        <v>430.02</v>
      </c>
      <c r="G42" s="264">
        <v>430.02</v>
      </c>
      <c r="H42" s="258">
        <v>430.02</v>
      </c>
    </row>
    <row r="43" spans="1:10" x14ac:dyDescent="0.25">
      <c r="A43" s="268" t="s">
        <v>1367</v>
      </c>
      <c r="B43" s="248" t="s">
        <v>1357</v>
      </c>
      <c r="C43" s="259" t="s">
        <v>1358</v>
      </c>
      <c r="D43" s="259" t="s">
        <v>1358</v>
      </c>
      <c r="E43" s="259" t="s">
        <v>1358</v>
      </c>
      <c r="F43" s="265" t="s">
        <v>1358</v>
      </c>
      <c r="G43" s="265" t="s">
        <v>1358</v>
      </c>
      <c r="H43" s="258">
        <v>451.64</v>
      </c>
      <c r="J43" s="131"/>
    </row>
    <row r="44" spans="1:10" x14ac:dyDescent="0.25">
      <c r="A44" s="268" t="s">
        <v>1368</v>
      </c>
      <c r="B44" s="248" t="s">
        <v>1360</v>
      </c>
      <c r="C44" s="257"/>
      <c r="D44" s="257"/>
      <c r="E44" s="257"/>
      <c r="F44" s="264"/>
      <c r="G44" s="264"/>
      <c r="H44" s="258"/>
    </row>
    <row r="45" spans="1:10" x14ac:dyDescent="0.25">
      <c r="A45" s="283"/>
      <c r="B45" s="248" t="s">
        <v>1361</v>
      </c>
      <c r="C45" s="278">
        <v>-0.80120388819124411</v>
      </c>
      <c r="D45" s="278">
        <v>2.5740663224966283</v>
      </c>
      <c r="E45" s="278">
        <v>1.0225105809032164</v>
      </c>
      <c r="F45" s="279">
        <v>1.8198363790614869</v>
      </c>
      <c r="G45" s="279">
        <v>3.8407055439282036</v>
      </c>
      <c r="H45" s="280">
        <v>2.1352495232779694</v>
      </c>
    </row>
    <row r="46" spans="1:10" x14ac:dyDescent="0.25">
      <c r="A46" s="298"/>
      <c r="B46" s="299" t="s">
        <v>1362</v>
      </c>
      <c r="C46" s="300">
        <v>-0.80120388819124411</v>
      </c>
      <c r="D46" s="300">
        <v>2.5740663224966283</v>
      </c>
      <c r="E46" s="300">
        <v>1.0225105809032164</v>
      </c>
      <c r="F46" s="301">
        <v>1.8198363790614869</v>
      </c>
      <c r="G46" s="301">
        <v>3.8407055439282036</v>
      </c>
      <c r="H46" s="302">
        <v>2.14</v>
      </c>
    </row>
    <row r="47" spans="1:10" ht="63.75" customHeight="1" x14ac:dyDescent="0.25">
      <c r="A47" s="132">
        <v>1</v>
      </c>
      <c r="B47" s="421" t="s">
        <v>1420</v>
      </c>
      <c r="C47" s="421"/>
      <c r="D47" s="421"/>
      <c r="E47" s="421"/>
      <c r="F47" s="421"/>
      <c r="G47" s="421"/>
      <c r="H47" s="421"/>
    </row>
    <row r="48" spans="1:10" ht="37.5" customHeight="1" x14ac:dyDescent="0.25">
      <c r="A48" s="303">
        <v>2</v>
      </c>
      <c r="B48" s="422" t="s">
        <v>1421</v>
      </c>
      <c r="C48" s="422"/>
      <c r="D48" s="422"/>
      <c r="E48" s="422"/>
      <c r="F48" s="422"/>
      <c r="G48" s="422"/>
      <c r="H48" s="422"/>
    </row>
    <row r="49" spans="1:9" ht="39" customHeight="1" x14ac:dyDescent="0.25">
      <c r="A49" s="303">
        <v>3</v>
      </c>
      <c r="B49" s="421" t="s">
        <v>1419</v>
      </c>
      <c r="C49" s="421"/>
      <c r="D49" s="421"/>
      <c r="E49" s="421"/>
      <c r="F49" s="421"/>
      <c r="G49" s="421"/>
      <c r="H49" s="421"/>
    </row>
    <row r="50" spans="1:9" ht="72" customHeight="1" x14ac:dyDescent="0.25">
      <c r="A50" s="297">
        <v>4</v>
      </c>
      <c r="B50" s="420" t="s">
        <v>1363</v>
      </c>
      <c r="C50" s="420"/>
      <c r="D50" s="420"/>
      <c r="E50" s="420"/>
      <c r="F50" s="420"/>
      <c r="G50" s="420"/>
      <c r="H50" s="420"/>
    </row>
    <row r="51" spans="1:9" ht="51" customHeight="1" x14ac:dyDescent="0.25">
      <c r="A51" s="297">
        <v>5</v>
      </c>
      <c r="B51" s="420" t="s">
        <v>1422</v>
      </c>
      <c r="C51" s="420"/>
      <c r="D51" s="420"/>
      <c r="E51" s="420"/>
      <c r="F51" s="420"/>
      <c r="G51" s="420"/>
      <c r="H51" s="420"/>
    </row>
    <row r="52" spans="1:9" s="296" customFormat="1" ht="33" customHeight="1" x14ac:dyDescent="0.25">
      <c r="A52" s="297">
        <v>6</v>
      </c>
      <c r="B52" s="411" t="s">
        <v>1423</v>
      </c>
      <c r="C52" s="412"/>
      <c r="D52" s="412"/>
      <c r="E52" s="412"/>
      <c r="F52" s="412"/>
      <c r="G52" s="412"/>
      <c r="H52" s="413"/>
    </row>
    <row r="53" spans="1:9" s="335" customFormat="1" ht="14.25" customHeight="1" x14ac:dyDescent="0.25">
      <c r="A53" s="336"/>
      <c r="B53" s="337"/>
      <c r="C53" s="337"/>
      <c r="D53" s="337"/>
      <c r="E53" s="337"/>
      <c r="F53" s="337"/>
      <c r="G53" s="337"/>
      <c r="H53" s="337"/>
    </row>
    <row r="54" spans="1:9" ht="15.75" x14ac:dyDescent="0.25">
      <c r="A54" s="245"/>
      <c r="B54" s="246"/>
      <c r="C54" s="260"/>
      <c r="D54" s="417" t="s">
        <v>1424</v>
      </c>
      <c r="E54" s="417"/>
      <c r="F54" s="417"/>
      <c r="G54" s="417"/>
      <c r="H54" s="417"/>
    </row>
    <row r="55" spans="1:9" ht="15.75" x14ac:dyDescent="0.25">
      <c r="A55" s="245"/>
      <c r="B55" s="246"/>
      <c r="C55" s="414"/>
      <c r="D55" s="414"/>
      <c r="E55" s="260"/>
      <c r="F55" s="260"/>
      <c r="G55" s="260"/>
      <c r="H55" s="260"/>
    </row>
    <row r="56" spans="1:9" ht="15.75" x14ac:dyDescent="0.25">
      <c r="A56" s="245"/>
      <c r="B56" s="246"/>
      <c r="C56" s="414"/>
      <c r="D56" s="414"/>
      <c r="E56" s="260"/>
      <c r="F56" s="260"/>
      <c r="G56" s="260"/>
      <c r="H56" s="260"/>
    </row>
    <row r="57" spans="1:9" ht="15.75" x14ac:dyDescent="0.25">
      <c r="A57" s="415"/>
      <c r="B57" s="415"/>
      <c r="C57" s="260"/>
      <c r="D57" s="261"/>
      <c r="E57" s="416" t="s">
        <v>1192</v>
      </c>
      <c r="F57" s="416"/>
      <c r="G57" s="416"/>
      <c r="H57" s="416"/>
    </row>
    <row r="58" spans="1:9" ht="15.75" x14ac:dyDescent="0.25">
      <c r="A58" s="415" t="s">
        <v>1323</v>
      </c>
      <c r="B58" s="415"/>
      <c r="C58" s="260"/>
      <c r="D58" s="261"/>
      <c r="E58" s="417" t="s">
        <v>1293</v>
      </c>
      <c r="F58" s="417"/>
      <c r="G58" s="417"/>
      <c r="H58" s="417"/>
    </row>
    <row r="59" spans="1:9" ht="15.75" x14ac:dyDescent="0.25">
      <c r="A59" s="415" t="s">
        <v>1414</v>
      </c>
      <c r="B59" s="415"/>
      <c r="C59" s="260"/>
      <c r="D59" s="261"/>
      <c r="E59" s="417" t="s">
        <v>1324</v>
      </c>
      <c r="F59" s="417"/>
      <c r="G59" s="417"/>
      <c r="H59" s="417"/>
    </row>
    <row r="60" spans="1:9" x14ac:dyDescent="0.25">
      <c r="I60" s="161"/>
    </row>
  </sheetData>
  <mergeCells count="36">
    <mergeCell ref="C13:E13"/>
    <mergeCell ref="A12:H12"/>
    <mergeCell ref="A13:A15"/>
    <mergeCell ref="F13:G13"/>
    <mergeCell ref="A2:H2"/>
    <mergeCell ref="A3:H3"/>
    <mergeCell ref="A4:H4"/>
    <mergeCell ref="A5:H5"/>
    <mergeCell ref="C14:C15"/>
    <mergeCell ref="D14:D15"/>
    <mergeCell ref="E14:E15"/>
    <mergeCell ref="F14:F15"/>
    <mergeCell ref="G14:G15"/>
    <mergeCell ref="H14:H15"/>
    <mergeCell ref="A59:B59"/>
    <mergeCell ref="E59:H59"/>
    <mergeCell ref="A6:H6"/>
    <mergeCell ref="A7:H7"/>
    <mergeCell ref="A8:H8"/>
    <mergeCell ref="A9:H9"/>
    <mergeCell ref="A10:H10"/>
    <mergeCell ref="A11:H11"/>
    <mergeCell ref="B50:H50"/>
    <mergeCell ref="B51:H51"/>
    <mergeCell ref="D54:H54"/>
    <mergeCell ref="C55:D55"/>
    <mergeCell ref="B47:H47"/>
    <mergeCell ref="B48:H48"/>
    <mergeCell ref="B49:H49"/>
    <mergeCell ref="B13:B15"/>
    <mergeCell ref="B52:H52"/>
    <mergeCell ref="C56:D56"/>
    <mergeCell ref="A57:B57"/>
    <mergeCell ref="E57:H57"/>
    <mergeCell ref="A58:B58"/>
    <mergeCell ref="E58:H58"/>
  </mergeCells>
  <pageMargins left="0.45" right="0.2" top="0.5" bottom="0.25" header="0.3" footer="0.3"/>
  <pageSetup paperSize="9" scale="6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59"/>
  <sheetViews>
    <sheetView topLeftCell="A37" workbookViewId="0">
      <selection activeCell="C50" sqref="C50"/>
    </sheetView>
  </sheetViews>
  <sheetFormatPr defaultRowHeight="15" x14ac:dyDescent="0.25"/>
  <cols>
    <col min="1" max="1" width="3.42578125" customWidth="1"/>
    <col min="2" max="2" width="65.28515625" customWidth="1"/>
    <col min="3" max="3" width="24.7109375" customWidth="1"/>
    <col min="4" max="4" width="23.85546875" customWidth="1"/>
  </cols>
  <sheetData>
    <row r="2" spans="1:4" ht="15.75" x14ac:dyDescent="0.25">
      <c r="A2" s="1"/>
      <c r="B2" s="1"/>
      <c r="C2" s="448" t="s">
        <v>18</v>
      </c>
      <c r="D2" s="448"/>
    </row>
    <row r="3" spans="1:4" ht="16.5" thickBot="1" x14ac:dyDescent="0.3">
      <c r="A3" s="449" t="s">
        <v>1298</v>
      </c>
      <c r="B3" s="449"/>
      <c r="C3" s="449"/>
      <c r="D3" s="449"/>
    </row>
    <row r="4" spans="1:4" ht="15.75" x14ac:dyDescent="0.25">
      <c r="A4" s="450" t="s">
        <v>0</v>
      </c>
      <c r="B4" s="451"/>
      <c r="C4" s="224" t="s">
        <v>1299</v>
      </c>
      <c r="D4" s="225" t="s">
        <v>1299</v>
      </c>
    </row>
    <row r="5" spans="1:4" ht="15.75" x14ac:dyDescent="0.25">
      <c r="A5" s="452"/>
      <c r="B5" s="447"/>
      <c r="C5" s="226" t="s">
        <v>1412</v>
      </c>
      <c r="D5" s="226" t="s">
        <v>1413</v>
      </c>
    </row>
    <row r="6" spans="1:4" ht="15.75" x14ac:dyDescent="0.25">
      <c r="A6" s="441" t="s">
        <v>11</v>
      </c>
      <c r="B6" s="447"/>
      <c r="C6" s="227"/>
      <c r="D6" s="228"/>
    </row>
    <row r="7" spans="1:4" ht="15.75" x14ac:dyDescent="0.25">
      <c r="A7" s="441" t="s">
        <v>1</v>
      </c>
      <c r="B7" s="447"/>
      <c r="C7" s="227"/>
      <c r="D7" s="228"/>
    </row>
    <row r="8" spans="1:4" ht="15.75" x14ac:dyDescent="0.25">
      <c r="A8" s="441" t="s">
        <v>1300</v>
      </c>
      <c r="B8" s="447"/>
      <c r="C8" s="229">
        <v>425.43461049999996</v>
      </c>
      <c r="D8" s="230">
        <v>418.40611049999995</v>
      </c>
    </row>
    <row r="9" spans="1:4" ht="15.75" x14ac:dyDescent="0.25">
      <c r="A9" s="441" t="s">
        <v>1301</v>
      </c>
      <c r="B9" s="447"/>
      <c r="C9" s="229">
        <v>0</v>
      </c>
      <c r="D9" s="230">
        <v>0</v>
      </c>
    </row>
    <row r="10" spans="1:4" ht="15.75" x14ac:dyDescent="0.25">
      <c r="A10" s="441" t="s">
        <v>1302</v>
      </c>
      <c r="B10" s="447"/>
      <c r="C10" s="229">
        <v>28.943999999999999</v>
      </c>
      <c r="D10" s="230">
        <v>0</v>
      </c>
    </row>
    <row r="11" spans="1:4" ht="15.75" x14ac:dyDescent="0.25">
      <c r="A11" s="441" t="s">
        <v>1303</v>
      </c>
      <c r="B11" s="447"/>
      <c r="C11" s="229">
        <v>0</v>
      </c>
      <c r="D11" s="230">
        <v>0</v>
      </c>
    </row>
    <row r="12" spans="1:4" ht="15.75" x14ac:dyDescent="0.25">
      <c r="A12" s="441" t="s">
        <v>6</v>
      </c>
      <c r="B12" s="447"/>
      <c r="C12" s="229">
        <v>0</v>
      </c>
      <c r="D12" s="230">
        <v>0</v>
      </c>
    </row>
    <row r="13" spans="1:4" ht="15.75" x14ac:dyDescent="0.25">
      <c r="A13" s="441" t="s">
        <v>1304</v>
      </c>
      <c r="B13" s="447"/>
      <c r="C13" s="229">
        <v>25.908114999999999</v>
      </c>
      <c r="D13" s="230">
        <v>31.658277599999998</v>
      </c>
    </row>
    <row r="14" spans="1:4" ht="15.75" x14ac:dyDescent="0.25">
      <c r="A14" s="441" t="s">
        <v>1305</v>
      </c>
      <c r="B14" s="447"/>
      <c r="C14" s="229">
        <v>66.344697300000007</v>
      </c>
      <c r="D14" s="230">
        <v>66.880449999999996</v>
      </c>
    </row>
    <row r="15" spans="1:4" ht="15.75" x14ac:dyDescent="0.25">
      <c r="A15" s="441" t="s">
        <v>1306</v>
      </c>
      <c r="B15" s="447"/>
      <c r="C15" s="229">
        <v>0</v>
      </c>
      <c r="D15" s="230">
        <v>0</v>
      </c>
    </row>
    <row r="16" spans="1:4" ht="15.75" x14ac:dyDescent="0.25">
      <c r="A16" s="441" t="s">
        <v>2</v>
      </c>
      <c r="B16" s="442"/>
      <c r="C16" s="229">
        <v>0</v>
      </c>
      <c r="D16" s="230">
        <v>0</v>
      </c>
    </row>
    <row r="17" spans="1:4" ht="16.5" thickBot="1" x14ac:dyDescent="0.3">
      <c r="A17" s="441" t="s">
        <v>3</v>
      </c>
      <c r="B17" s="442"/>
      <c r="C17" s="231">
        <v>0</v>
      </c>
      <c r="D17" s="232">
        <v>0</v>
      </c>
    </row>
    <row r="18" spans="1:4" ht="16.5" thickBot="1" x14ac:dyDescent="0.3">
      <c r="A18" s="443"/>
      <c r="B18" s="444"/>
      <c r="C18" s="233">
        <v>546.6314228</v>
      </c>
      <c r="D18" s="234">
        <v>516.94483809999997</v>
      </c>
    </row>
    <row r="19" spans="1:4" ht="15.75" x14ac:dyDescent="0.25">
      <c r="A19" s="441" t="s">
        <v>4</v>
      </c>
      <c r="B19" s="442"/>
      <c r="C19" s="235">
        <v>0</v>
      </c>
      <c r="D19" s="236">
        <v>0</v>
      </c>
    </row>
    <row r="20" spans="1:4" ht="15.75" x14ac:dyDescent="0.25">
      <c r="A20" s="441" t="s">
        <v>1307</v>
      </c>
      <c r="B20" s="442"/>
      <c r="C20" s="237">
        <v>1863.3552136000001</v>
      </c>
      <c r="D20" s="238">
        <v>1444.3005868</v>
      </c>
    </row>
    <row r="21" spans="1:4" ht="15.75" x14ac:dyDescent="0.25">
      <c r="A21" s="441" t="s">
        <v>6</v>
      </c>
      <c r="B21" s="442"/>
      <c r="C21" s="229">
        <v>0</v>
      </c>
      <c r="D21" s="230">
        <v>0</v>
      </c>
    </row>
    <row r="22" spans="1:4" ht="15.75" x14ac:dyDescent="0.25">
      <c r="A22" s="441" t="s">
        <v>1308</v>
      </c>
      <c r="B22" s="442"/>
      <c r="C22" s="237">
        <v>5382.2997668999997</v>
      </c>
      <c r="D22" s="238">
        <v>4198.4123232000002</v>
      </c>
    </row>
    <row r="23" spans="1:4" ht="15.75" x14ac:dyDescent="0.25">
      <c r="A23" s="441" t="s">
        <v>1309</v>
      </c>
      <c r="B23" s="442"/>
      <c r="C23" s="229">
        <v>20.291217700000004</v>
      </c>
      <c r="D23" s="230">
        <v>17.968853600000003</v>
      </c>
    </row>
    <row r="24" spans="1:4" ht="15.75" x14ac:dyDescent="0.25">
      <c r="A24" s="441" t="s">
        <v>1310</v>
      </c>
      <c r="B24" s="442"/>
      <c r="C24" s="229">
        <v>50.388337499999999</v>
      </c>
      <c r="D24" s="230">
        <v>36.161207500000003</v>
      </c>
    </row>
    <row r="25" spans="1:4" ht="15.75" x14ac:dyDescent="0.25">
      <c r="A25" s="441" t="s">
        <v>7</v>
      </c>
      <c r="B25" s="442"/>
      <c r="C25" s="229">
        <v>0</v>
      </c>
      <c r="D25" s="230">
        <v>0</v>
      </c>
    </row>
    <row r="26" spans="1:4" ht="15.75" x14ac:dyDescent="0.25">
      <c r="A26" s="441" t="s">
        <v>8</v>
      </c>
      <c r="B26" s="442"/>
      <c r="C26" s="229">
        <v>0</v>
      </c>
      <c r="D26" s="230">
        <v>0</v>
      </c>
    </row>
    <row r="27" spans="1:4" ht="16.5" thickBot="1" x14ac:dyDescent="0.3">
      <c r="A27" s="441" t="s">
        <v>9</v>
      </c>
      <c r="B27" s="442"/>
      <c r="C27" s="231">
        <v>0</v>
      </c>
      <c r="D27" s="232">
        <v>0</v>
      </c>
    </row>
    <row r="28" spans="1:4" ht="16.5" thickBot="1" x14ac:dyDescent="0.3">
      <c r="A28" s="443"/>
      <c r="B28" s="444"/>
      <c r="C28" s="239">
        <v>7316.3345356999989</v>
      </c>
      <c r="D28" s="240">
        <v>5696.8429711000008</v>
      </c>
    </row>
    <row r="29" spans="1:4" ht="16.5" thickBot="1" x14ac:dyDescent="0.3">
      <c r="A29" s="443"/>
      <c r="B29" s="444"/>
      <c r="C29" s="241">
        <v>0</v>
      </c>
      <c r="D29" s="242">
        <v>0</v>
      </c>
    </row>
    <row r="30" spans="1:4" ht="16.5" thickBot="1" x14ac:dyDescent="0.3">
      <c r="A30" s="441" t="s">
        <v>13</v>
      </c>
      <c r="B30" s="442"/>
      <c r="C30" s="239">
        <v>7862.965958499999</v>
      </c>
      <c r="D30" s="243">
        <v>6213.787809200001</v>
      </c>
    </row>
    <row r="31" spans="1:4" ht="15.75" x14ac:dyDescent="0.25">
      <c r="A31" s="443"/>
      <c r="B31" s="444"/>
      <c r="C31" s="235">
        <v>0</v>
      </c>
      <c r="D31" s="236">
        <v>0</v>
      </c>
    </row>
    <row r="32" spans="1:4" ht="15.75" x14ac:dyDescent="0.25">
      <c r="A32" s="441" t="s">
        <v>10</v>
      </c>
      <c r="B32" s="442"/>
      <c r="C32" s="229">
        <v>0</v>
      </c>
      <c r="D32" s="230">
        <v>0</v>
      </c>
    </row>
    <row r="33" spans="1:4" ht="15.75" x14ac:dyDescent="0.25">
      <c r="A33" s="441" t="s">
        <v>1311</v>
      </c>
      <c r="B33" s="442"/>
      <c r="C33" s="229">
        <v>0</v>
      </c>
      <c r="D33" s="230">
        <v>0</v>
      </c>
    </row>
    <row r="34" spans="1:4" ht="15.75" x14ac:dyDescent="0.25">
      <c r="A34" s="441" t="s">
        <v>1312</v>
      </c>
      <c r="B34" s="442"/>
      <c r="C34" s="229">
        <v>430.02</v>
      </c>
      <c r="D34" s="230">
        <v>430.02</v>
      </c>
    </row>
    <row r="35" spans="1:4" ht="16.5" thickBot="1" x14ac:dyDescent="0.3">
      <c r="A35" s="441" t="s">
        <v>1313</v>
      </c>
      <c r="B35" s="442"/>
      <c r="C35" s="231">
        <v>529.89362397240041</v>
      </c>
      <c r="D35" s="232">
        <v>598.42761519999863</v>
      </c>
    </row>
    <row r="36" spans="1:4" ht="16.5" thickBot="1" x14ac:dyDescent="0.3">
      <c r="A36" s="443"/>
      <c r="B36" s="444"/>
      <c r="C36" s="233">
        <v>959.91362397240039</v>
      </c>
      <c r="D36" s="234">
        <v>1028.4476151999986</v>
      </c>
    </row>
    <row r="37" spans="1:4" ht="15.75" x14ac:dyDescent="0.25">
      <c r="A37" s="441" t="s">
        <v>12</v>
      </c>
      <c r="B37" s="442"/>
      <c r="C37" s="235">
        <v>0</v>
      </c>
      <c r="D37" s="236">
        <v>0</v>
      </c>
    </row>
    <row r="38" spans="1:4" ht="15.75" x14ac:dyDescent="0.25">
      <c r="A38" s="441" t="s">
        <v>1314</v>
      </c>
      <c r="B38" s="442"/>
      <c r="C38" s="229">
        <v>0</v>
      </c>
      <c r="D38" s="230">
        <v>0</v>
      </c>
    </row>
    <row r="39" spans="1:4" ht="15.75" x14ac:dyDescent="0.25">
      <c r="A39" s="441" t="s">
        <v>1315</v>
      </c>
      <c r="B39" s="442"/>
      <c r="C39" s="229">
        <v>262.0576203</v>
      </c>
      <c r="D39" s="230">
        <v>286.5656553</v>
      </c>
    </row>
    <row r="40" spans="1:4" ht="15.75" x14ac:dyDescent="0.25">
      <c r="A40" s="441" t="s">
        <v>1316</v>
      </c>
      <c r="B40" s="442"/>
      <c r="C40" s="229">
        <v>106.52415740000001</v>
      </c>
      <c r="D40" s="230">
        <v>80.399878399999992</v>
      </c>
    </row>
    <row r="41" spans="1:4" ht="15.75" x14ac:dyDescent="0.25">
      <c r="A41" s="441" t="s">
        <v>1317</v>
      </c>
      <c r="B41" s="442"/>
      <c r="C41" s="229">
        <v>0</v>
      </c>
      <c r="D41" s="230">
        <v>0</v>
      </c>
    </row>
    <row r="42" spans="1:4" ht="16.5" thickBot="1" x14ac:dyDescent="0.3">
      <c r="A42" s="441" t="s">
        <v>1318</v>
      </c>
      <c r="B42" s="442"/>
      <c r="C42" s="231">
        <v>1.680194554377296</v>
      </c>
      <c r="D42" s="232">
        <v>52.265500000000003</v>
      </c>
    </row>
    <row r="43" spans="1:4" ht="16.5" thickBot="1" x14ac:dyDescent="0.3">
      <c r="A43" s="443"/>
      <c r="B43" s="444"/>
      <c r="C43" s="233">
        <v>370.26197225437727</v>
      </c>
      <c r="D43" s="234">
        <v>419.23103370000001</v>
      </c>
    </row>
    <row r="44" spans="1:4" ht="15.75" x14ac:dyDescent="0.25">
      <c r="A44" s="441" t="s">
        <v>1319</v>
      </c>
      <c r="B44" s="442"/>
      <c r="C44" s="235">
        <v>0</v>
      </c>
      <c r="D44" s="236">
        <v>0</v>
      </c>
    </row>
    <row r="45" spans="1:4" ht="15.75" x14ac:dyDescent="0.25">
      <c r="A45" s="441" t="s">
        <v>1320</v>
      </c>
      <c r="B45" s="442"/>
      <c r="C45" s="229">
        <v>0</v>
      </c>
      <c r="D45" s="230">
        <v>0</v>
      </c>
    </row>
    <row r="46" spans="1:4" ht="15.75" x14ac:dyDescent="0.25">
      <c r="A46" s="441" t="s">
        <v>1315</v>
      </c>
      <c r="B46" s="442"/>
      <c r="C46" s="237">
        <v>1479.8947088999998</v>
      </c>
      <c r="D46" s="238">
        <v>1648.6971853999999</v>
      </c>
    </row>
    <row r="47" spans="1:4" ht="15.75" x14ac:dyDescent="0.25">
      <c r="A47" s="441" t="s">
        <v>126</v>
      </c>
      <c r="B47" s="442"/>
      <c r="C47" s="237">
        <v>4211.5590769</v>
      </c>
      <c r="D47" s="238">
        <v>2454.0954578000001</v>
      </c>
    </row>
    <row r="48" spans="1:4" ht="15.75" x14ac:dyDescent="0.25">
      <c r="A48" s="441" t="s">
        <v>1316</v>
      </c>
      <c r="B48" s="442"/>
      <c r="C48" s="229">
        <v>0</v>
      </c>
      <c r="D48" s="230">
        <v>0</v>
      </c>
    </row>
    <row r="49" spans="1:4" ht="15.75" x14ac:dyDescent="0.25">
      <c r="A49" s="441" t="s">
        <v>1321</v>
      </c>
      <c r="B49" s="442"/>
      <c r="C49" s="229">
        <v>817.86222650000002</v>
      </c>
      <c r="D49" s="230">
        <v>582.69574710000006</v>
      </c>
    </row>
    <row r="50" spans="1:4" ht="16.5" thickBot="1" x14ac:dyDescent="0.3">
      <c r="A50" s="441" t="s">
        <v>1317</v>
      </c>
      <c r="B50" s="442"/>
      <c r="C50" s="231">
        <v>23.474350000000001</v>
      </c>
      <c r="D50" s="232">
        <v>80.620769999999993</v>
      </c>
    </row>
    <row r="51" spans="1:4" ht="16.5" thickBot="1" x14ac:dyDescent="0.3">
      <c r="A51" s="443"/>
      <c r="B51" s="444"/>
      <c r="C51" s="239">
        <v>6532.7903623000011</v>
      </c>
      <c r="D51" s="240">
        <v>4766.1091603000004</v>
      </c>
    </row>
    <row r="52" spans="1:4" ht="16.5" thickBot="1" x14ac:dyDescent="0.3">
      <c r="A52" s="445" t="s">
        <v>14</v>
      </c>
      <c r="B52" s="446"/>
      <c r="C52" s="239">
        <v>7862.9659585267791</v>
      </c>
      <c r="D52" s="243">
        <v>6213.7878091999992</v>
      </c>
    </row>
    <row r="53" spans="1:4" x14ac:dyDescent="0.25">
      <c r="A53" s="244"/>
      <c r="B53" s="244"/>
      <c r="C53" s="244"/>
      <c r="D53" s="244"/>
    </row>
    <row r="54" spans="1:4" ht="15.75" x14ac:dyDescent="0.25">
      <c r="A54" s="245"/>
      <c r="B54" s="246"/>
      <c r="C54" s="417" t="s">
        <v>1322</v>
      </c>
      <c r="D54" s="417"/>
    </row>
    <row r="55" spans="1:4" ht="15.75" x14ac:dyDescent="0.25">
      <c r="A55" s="245"/>
      <c r="B55" s="246"/>
      <c r="C55" s="414"/>
      <c r="D55" s="414"/>
    </row>
    <row r="56" spans="1:4" ht="15.75" x14ac:dyDescent="0.25">
      <c r="A56" s="245"/>
      <c r="B56" s="246"/>
      <c r="C56" s="414"/>
      <c r="D56" s="414"/>
    </row>
    <row r="57" spans="1:4" ht="15.75" x14ac:dyDescent="0.25">
      <c r="A57" s="415"/>
      <c r="B57" s="415"/>
      <c r="C57" s="416" t="s">
        <v>1192</v>
      </c>
      <c r="D57" s="416"/>
    </row>
    <row r="58" spans="1:4" ht="15.75" x14ac:dyDescent="0.25">
      <c r="A58" s="415" t="s">
        <v>1323</v>
      </c>
      <c r="B58" s="415"/>
      <c r="C58" s="417" t="s">
        <v>1293</v>
      </c>
      <c r="D58" s="417"/>
    </row>
    <row r="59" spans="1:4" ht="15.75" x14ac:dyDescent="0.25">
      <c r="A59" s="415" t="s">
        <v>1414</v>
      </c>
      <c r="B59" s="415"/>
      <c r="C59" s="417" t="s">
        <v>1324</v>
      </c>
      <c r="D59" s="417"/>
    </row>
  </sheetData>
  <mergeCells count="60">
    <mergeCell ref="A13:B13"/>
    <mergeCell ref="C2:D2"/>
    <mergeCell ref="A3:D3"/>
    <mergeCell ref="A4:B4"/>
    <mergeCell ref="A5:B5"/>
    <mergeCell ref="A6:B6"/>
    <mergeCell ref="A7:B7"/>
    <mergeCell ref="A8:B8"/>
    <mergeCell ref="A9:B9"/>
    <mergeCell ref="A10:B10"/>
    <mergeCell ref="A11:B11"/>
    <mergeCell ref="A12:B12"/>
    <mergeCell ref="A25:B25"/>
    <mergeCell ref="A14:B14"/>
    <mergeCell ref="A15:B15"/>
    <mergeCell ref="A16:B16"/>
    <mergeCell ref="A17:B17"/>
    <mergeCell ref="A18:B18"/>
    <mergeCell ref="A19:B19"/>
    <mergeCell ref="A20:B20"/>
    <mergeCell ref="A21:B21"/>
    <mergeCell ref="A22:B22"/>
    <mergeCell ref="A23:B23"/>
    <mergeCell ref="A24:B24"/>
    <mergeCell ref="A37:B37"/>
    <mergeCell ref="A26:B26"/>
    <mergeCell ref="A27:B27"/>
    <mergeCell ref="A28:B28"/>
    <mergeCell ref="A29:B29"/>
    <mergeCell ref="A30:B30"/>
    <mergeCell ref="A31:B31"/>
    <mergeCell ref="A32:B32"/>
    <mergeCell ref="A33:B33"/>
    <mergeCell ref="A34:B34"/>
    <mergeCell ref="A35:B35"/>
    <mergeCell ref="A36:B36"/>
    <mergeCell ref="A49:B49"/>
    <mergeCell ref="A38:B38"/>
    <mergeCell ref="A39:B39"/>
    <mergeCell ref="A40:B40"/>
    <mergeCell ref="A41:B41"/>
    <mergeCell ref="A42:B42"/>
    <mergeCell ref="A43:B43"/>
    <mergeCell ref="A44:B44"/>
    <mergeCell ref="A45:B45"/>
    <mergeCell ref="A46:B46"/>
    <mergeCell ref="A47:B47"/>
    <mergeCell ref="A48:B48"/>
    <mergeCell ref="A59:B59"/>
    <mergeCell ref="C59:D59"/>
    <mergeCell ref="A50:B50"/>
    <mergeCell ref="A51:B51"/>
    <mergeCell ref="A52:B52"/>
    <mergeCell ref="C54:D54"/>
    <mergeCell ref="C55:D55"/>
    <mergeCell ref="C56:D56"/>
    <mergeCell ref="A57:B57"/>
    <mergeCell ref="C57:D57"/>
    <mergeCell ref="A58:B58"/>
    <mergeCell ref="C58:D58"/>
  </mergeCells>
  <pageMargins left="0.7" right="0.7" top="0.75" bottom="0.75" header="0.3" footer="0.3"/>
  <pageSetup paperSize="9" scale="74"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Adj Entries</vt:lpstr>
      <vt:lpstr>DEP IGAAP 30-09-17</vt:lpstr>
      <vt:lpstr>ANNEXURES</vt:lpstr>
      <vt:lpstr>Comparitive Statement (2)</vt:lpstr>
      <vt:lpstr>Comparitive Statement</vt:lpstr>
      <vt:lpstr>FR-P&amp;L</vt:lpstr>
      <vt:lpstr>FR-BL</vt:lpstr>
      <vt:lpstr>LRR</vt:lpstr>
      <vt:lpstr>'FR-P&amp;L'!Print_Area</vt:lpstr>
      <vt:lpstr>ANNEXURES!Print_Titles</vt:lpstr>
      <vt:lpstr>'Comparitive Statement'!Print_Titles</vt:lpstr>
      <vt:lpstr>'Comparitive Statement (2)'!Print_Titles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nkp1311</dc:creator>
  <cp:lastModifiedBy>sysadmin</cp:lastModifiedBy>
  <cp:lastPrinted>2019-02-13T14:49:11Z</cp:lastPrinted>
  <dcterms:created xsi:type="dcterms:W3CDTF">2018-06-28T06:07:42Z</dcterms:created>
  <dcterms:modified xsi:type="dcterms:W3CDTF">2019-02-13T15:06:20Z</dcterms:modified>
</cp:coreProperties>
</file>