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240" yWindow="75" windowWidth="15600" windowHeight="7935" tabRatio="838" firstSheet="2" activeTab="5"/>
  </bookViews>
  <sheets>
    <sheet name="Adj Entries" sheetId="10" state="hidden" r:id="rId1"/>
    <sheet name="Comparitive Statement" sheetId="8" state="hidden" r:id="rId2"/>
    <sheet name="FR-P&amp;L" sheetId="12" r:id="rId3"/>
    <sheet name="FR-BL" sheetId="13" r:id="rId4"/>
    <sheet name="EXTRACT" sheetId="14" r:id="rId5"/>
    <sheet name="LRR" sheetId="15" r:id="rId6"/>
  </sheets>
  <definedNames>
    <definedName name="_xlnm.Print_Area" localSheetId="4">EXTRACT!$A$2:$G$35</definedName>
    <definedName name="_xlnm.Print_Area" localSheetId="3">'FR-BL'!$A$2:$D$60</definedName>
    <definedName name="_xlnm.Print_Area" localSheetId="2">'FR-P&amp;L'!$A$2:$H$56</definedName>
    <definedName name="_xlnm.Print_Titles" localSheetId="1">'Comparitive Statement'!$4:$4</definedName>
  </definedNames>
  <calcPr calcId="145621"/>
</workbook>
</file>

<file path=xl/calcChain.xml><?xml version="1.0" encoding="utf-8"?>
<calcChain xmlns="http://schemas.openxmlformats.org/spreadsheetml/2006/main">
  <c r="K14" i="12" l="1"/>
  <c r="J14" i="12"/>
  <c r="N8" i="10" l="1"/>
  <c r="N10" i="10" s="1"/>
  <c r="G15" i="10" l="1"/>
  <c r="G18" i="10"/>
  <c r="G21" i="10" l="1"/>
  <c r="H16" i="10"/>
  <c r="H22" i="10" s="1"/>
  <c r="H19" i="10"/>
  <c r="H46" i="8" l="1"/>
  <c r="G61" i="8"/>
  <c r="F60" i="8"/>
  <c r="H60" i="8" s="1"/>
  <c r="F59" i="8"/>
  <c r="H59" i="8" s="1"/>
  <c r="F24" i="8"/>
  <c r="H24" i="8" s="1"/>
  <c r="G23" i="8"/>
  <c r="H23" i="8" s="1"/>
  <c r="F22" i="8"/>
  <c r="H22" i="8" s="1"/>
  <c r="G21" i="8"/>
  <c r="H21" i="8" s="1"/>
  <c r="F20" i="8"/>
  <c r="G19" i="8"/>
  <c r="H19" i="8" s="1"/>
  <c r="G18" i="8"/>
  <c r="H18" i="8" s="1"/>
  <c r="G17" i="8"/>
  <c r="H17" i="8" s="1"/>
  <c r="G15" i="8"/>
  <c r="H15" i="8" s="1"/>
  <c r="F14" i="8"/>
  <c r="H14" i="8" s="1"/>
  <c r="F13" i="8"/>
  <c r="H13" i="8" s="1"/>
  <c r="F11" i="8"/>
  <c r="H11" i="8" s="1"/>
  <c r="F9" i="8"/>
  <c r="G8" i="8"/>
  <c r="H8" i="8" s="1"/>
  <c r="G7" i="8"/>
  <c r="H7" i="8" s="1"/>
  <c r="G6" i="8"/>
  <c r="H6" i="8" s="1"/>
  <c r="F46" i="8"/>
  <c r="G45" i="8"/>
  <c r="H45" i="8" s="1"/>
  <c r="F44" i="8"/>
  <c r="G43" i="8"/>
  <c r="H43" i="8" s="1"/>
  <c r="F42" i="8"/>
  <c r="H42" i="8" s="1"/>
  <c r="G56" i="8"/>
  <c r="H56" i="8" s="1"/>
  <c r="F55" i="8"/>
  <c r="H55" i="8" s="1"/>
  <c r="G54" i="8"/>
  <c r="H54" i="8" s="1"/>
  <c r="F53" i="8"/>
  <c r="H53" i="8" s="1"/>
  <c r="F52" i="8"/>
  <c r="H52" i="8" s="1"/>
  <c r="F50" i="8"/>
  <c r="H50" i="8" s="1"/>
  <c r="F39" i="8"/>
  <c r="H39" i="8" s="1"/>
  <c r="G38" i="8"/>
  <c r="H38" i="8" s="1"/>
  <c r="F35" i="8"/>
  <c r="H35" i="8" s="1"/>
  <c r="G34" i="8"/>
  <c r="H34" i="8" s="1"/>
  <c r="F32" i="8"/>
  <c r="H32" i="8" s="1"/>
  <c r="G31" i="8"/>
  <c r="H31" i="8" s="1"/>
  <c r="F30" i="8"/>
  <c r="H30" i="8" s="1"/>
  <c r="F57" i="8" l="1"/>
  <c r="F47" i="8"/>
  <c r="F61" i="8"/>
  <c r="G47" i="8"/>
  <c r="C5" i="10" l="1"/>
  <c r="C9" i="10" l="1"/>
  <c r="G1" i="10" s="1"/>
  <c r="H1" i="10" s="1"/>
  <c r="D22" i="10"/>
  <c r="D6" i="10"/>
  <c r="D10" i="10" l="1"/>
  <c r="C13" i="10"/>
  <c r="C17" i="10" l="1"/>
  <c r="D18" i="10" s="1"/>
  <c r="D14" i="10"/>
  <c r="E61" i="8"/>
  <c r="C61" i="8"/>
  <c r="E16" i="8"/>
  <c r="G16" i="8" s="1"/>
  <c r="E12" i="8"/>
  <c r="C12" i="8"/>
  <c r="E10" i="8"/>
  <c r="C10" i="8"/>
  <c r="E47" i="8"/>
  <c r="C47" i="8"/>
  <c r="E51" i="8"/>
  <c r="C51" i="8"/>
  <c r="E49" i="8"/>
  <c r="E57" i="8" s="1"/>
  <c r="C49" i="8"/>
  <c r="C37" i="8"/>
  <c r="F37" i="8" s="1"/>
  <c r="H37" i="8" s="1"/>
  <c r="E36" i="8"/>
  <c r="C36" i="8"/>
  <c r="E33" i="8"/>
  <c r="C33" i="8"/>
  <c r="C29" i="8"/>
  <c r="F29" i="8" s="1"/>
  <c r="C28" i="8"/>
  <c r="G28" i="8" s="1"/>
  <c r="H28" i="8" s="1"/>
  <c r="E27" i="8"/>
  <c r="C27" i="8"/>
  <c r="G51" i="8" l="1"/>
  <c r="H51" i="8" s="1"/>
  <c r="G49" i="8"/>
  <c r="H47" i="8"/>
  <c r="F12" i="8"/>
  <c r="H12" i="8" s="1"/>
  <c r="H29" i="8"/>
  <c r="H49" i="8"/>
  <c r="F10" i="8"/>
  <c r="C25" i="8"/>
  <c r="H16" i="8"/>
  <c r="G25" i="8"/>
  <c r="G27" i="8"/>
  <c r="F33" i="8"/>
  <c r="H33" i="8" s="1"/>
  <c r="F36" i="8"/>
  <c r="H36" i="8" s="1"/>
  <c r="H61" i="8"/>
  <c r="C40" i="8"/>
  <c r="E40" i="8"/>
  <c r="E25" i="8"/>
  <c r="C57" i="8"/>
  <c r="H57" i="8" s="1"/>
  <c r="G57" i="8" l="1"/>
  <c r="C62" i="8"/>
  <c r="G40" i="8"/>
  <c r="H27" i="8"/>
  <c r="H10" i="8"/>
  <c r="F25" i="8"/>
  <c r="H40" i="8"/>
  <c r="H25" i="8"/>
  <c r="F40" i="8"/>
  <c r="E62" i="8"/>
  <c r="G62" i="8" l="1"/>
  <c r="F62" i="8"/>
  <c r="H62" i="8"/>
  <c r="H53" i="13" l="1"/>
  <c r="G53" i="13" l="1"/>
</calcChain>
</file>

<file path=xl/sharedStrings.xml><?xml version="1.0" encoding="utf-8"?>
<sst xmlns="http://schemas.openxmlformats.org/spreadsheetml/2006/main" count="311" uniqueCount="247">
  <si>
    <t>Particulars</t>
  </si>
  <si>
    <t>Non-Current Assets</t>
  </si>
  <si>
    <t>Deferred Tax Assets (Net)</t>
  </si>
  <si>
    <t>Other Non Current Assets</t>
  </si>
  <si>
    <t>Current Assets</t>
  </si>
  <si>
    <t>Financial Assets</t>
  </si>
  <si>
    <t>Other Financial Assets</t>
  </si>
  <si>
    <t>Current Tax Assets (Net)</t>
  </si>
  <si>
    <t>Other Current Assets</t>
  </si>
  <si>
    <t>Equity &amp; Liabilities:</t>
  </si>
  <si>
    <t>Assets:</t>
  </si>
  <si>
    <t>Non-Current Liabilities</t>
  </si>
  <si>
    <t>Total Assets</t>
  </si>
  <si>
    <t>Total Equity &amp; Liabilities</t>
  </si>
  <si>
    <t>Place : Hyderabad</t>
  </si>
  <si>
    <t>Financial Costs</t>
  </si>
  <si>
    <t>Depreciation and amortization expense</t>
  </si>
  <si>
    <t>Phyto Chem (India) Limited</t>
  </si>
  <si>
    <t>Other Comprehensive Income</t>
  </si>
  <si>
    <t>Other Equity</t>
  </si>
  <si>
    <t>Retained Earnings</t>
  </si>
  <si>
    <t xml:space="preserve">Salaries &amp; Wages - Factory </t>
  </si>
  <si>
    <t>Salaries - Office Staff</t>
  </si>
  <si>
    <t>Salaries - Marketing</t>
  </si>
  <si>
    <t>Office Staff TA &amp; DA</t>
  </si>
  <si>
    <t>Marketing TA &amp; DA</t>
  </si>
  <si>
    <t>Directors' Remuneration</t>
  </si>
  <si>
    <t>Bonus - Managing Director &amp; Executive Director</t>
  </si>
  <si>
    <t>Directors' TA &amp; DA</t>
  </si>
  <si>
    <t>Directors' Sitting Fee</t>
  </si>
  <si>
    <t>Provident Fund</t>
  </si>
  <si>
    <t xml:space="preserve">ESI </t>
  </si>
  <si>
    <t>Staff Welfare</t>
  </si>
  <si>
    <t xml:space="preserve">Bonus </t>
  </si>
  <si>
    <t>Interest paid to Banks</t>
  </si>
  <si>
    <t>Other borrowing costs</t>
  </si>
  <si>
    <t>Power &amp; Fuel</t>
  </si>
  <si>
    <t>Rent</t>
  </si>
  <si>
    <t>Factory Maintainance</t>
  </si>
  <si>
    <t>Insurance - MFG</t>
  </si>
  <si>
    <t>Rates &amp; Taxes</t>
  </si>
  <si>
    <t>Freight Charges Inward</t>
  </si>
  <si>
    <t>Safety Devices</t>
  </si>
  <si>
    <t>First Aid &amp; Medical Expenses</t>
  </si>
  <si>
    <t>30-06-2017</t>
  </si>
  <si>
    <t>Trade Payables</t>
  </si>
  <si>
    <t>CIN : L24110TG1989PLC009500</t>
  </si>
  <si>
    <t>Tel : 040-23557712 / 23557713, Fax : 040-23557714.</t>
  </si>
  <si>
    <t>Exceptional Items</t>
  </si>
  <si>
    <t>Extraordinary Items</t>
  </si>
  <si>
    <t>2016-17</t>
  </si>
  <si>
    <t>Business promotion expenses</t>
  </si>
  <si>
    <t>Freight Outward</t>
  </si>
  <si>
    <t>Incentive - Marketing</t>
  </si>
  <si>
    <t>Loading &amp; Unloading Charges</t>
  </si>
  <si>
    <t>C &amp; F Charges</t>
  </si>
  <si>
    <t>Advertisement</t>
  </si>
  <si>
    <t>Annual Maintenance Contracts</t>
  </si>
  <si>
    <t xml:space="preserve">Electricity Charges </t>
  </si>
  <si>
    <t>Insurance</t>
  </si>
  <si>
    <t>Legal &amp; Professional Charges</t>
  </si>
  <si>
    <t>Licences &amp; Fees</t>
  </si>
  <si>
    <t>Office &amp; Godown Expenses</t>
  </si>
  <si>
    <t>Petrol &amp; Diesel</t>
  </si>
  <si>
    <t>Postage &amp; Courrier charges</t>
  </si>
  <si>
    <t>Printing &amp; Stationery</t>
  </si>
  <si>
    <t>Professional Tax</t>
  </si>
  <si>
    <t>Share Transfer Charges</t>
  </si>
  <si>
    <t>Telephone Charges</t>
  </si>
  <si>
    <t>Vehicle Maintenance</t>
  </si>
  <si>
    <t>Stamp &amp; Registrations</t>
  </si>
  <si>
    <t>Local Conveyance</t>
  </si>
  <si>
    <t>Books &amp; Peridicals</t>
  </si>
  <si>
    <t>2018-19</t>
  </si>
  <si>
    <t>30-06-2018</t>
  </si>
  <si>
    <t>2017-18</t>
  </si>
  <si>
    <t>Fines &amp; Penalities</t>
  </si>
  <si>
    <t>Y.Nayudamma</t>
  </si>
  <si>
    <t>Computer's Maintaiance</t>
  </si>
  <si>
    <t>PHYTO CHEM (INDIA) LIMITED</t>
  </si>
  <si>
    <t>HYDERABAD</t>
  </si>
  <si>
    <t>SUB TOTAL - I</t>
  </si>
  <si>
    <t>SUB TOTAL - II</t>
  </si>
  <si>
    <t>SUB TOTAL - III</t>
  </si>
  <si>
    <t>SUB TOTAL - IV</t>
  </si>
  <si>
    <t>SUB TOTAL - V</t>
  </si>
  <si>
    <t>GRAND TOTAL (I TO V)</t>
  </si>
  <si>
    <t>I</t>
  </si>
  <si>
    <t>II</t>
  </si>
  <si>
    <t>III</t>
  </si>
  <si>
    <t>IV</t>
  </si>
  <si>
    <t>V</t>
  </si>
  <si>
    <t>S.No.</t>
  </si>
  <si>
    <t>EXPENDITURE</t>
  </si>
  <si>
    <t>Sl.No</t>
  </si>
  <si>
    <t>Debit (Rs.)</t>
  </si>
  <si>
    <t>Credit (Rs.)</t>
  </si>
  <si>
    <t>Profit and Loss Account</t>
  </si>
  <si>
    <t>To Interest on Sales Tax Deferment Loan</t>
  </si>
  <si>
    <t>Commercial Tax Department - AP</t>
  </si>
  <si>
    <t>To Retained Earnings A/c</t>
  </si>
  <si>
    <t>To Deferred Tax Liability</t>
  </si>
  <si>
    <t>To Commercial Tax Department - AP</t>
  </si>
  <si>
    <t>Being Deferred Tax Liability arised due to Ind AS adjustments entries passed for Commercial Tax Department Interest Free Loan</t>
  </si>
  <si>
    <t>LOAN 1</t>
  </si>
  <si>
    <t xml:space="preserve">Opening Balance </t>
  </si>
  <si>
    <t xml:space="preserve"> Interest(Expense)</t>
  </si>
  <si>
    <t>Repayment</t>
  </si>
  <si>
    <t>Closing Balance</t>
  </si>
  <si>
    <t>Amortisation(Income)</t>
  </si>
  <si>
    <t>P&amp;L impact</t>
  </si>
  <si>
    <t>2019-20</t>
  </si>
  <si>
    <t>2020-21</t>
  </si>
  <si>
    <t>2021-22</t>
  </si>
  <si>
    <t>2022-23</t>
  </si>
  <si>
    <t>2023-24</t>
  </si>
  <si>
    <t>Deferred revenue Grant Acc…..Dr</t>
  </si>
  <si>
    <t xml:space="preserve">To Profit N Loss </t>
  </si>
  <si>
    <t>INCREASE</t>
  </si>
  <si>
    <t>DECREASE</t>
  </si>
  <si>
    <t>+ OR -</t>
  </si>
  <si>
    <t xml:space="preserve">Statement of Expenditures - Comparision </t>
  </si>
  <si>
    <t>ADMINISTRATION EXPENSES</t>
  </si>
  <si>
    <t>EMPLOYEE BENEFITS</t>
  </si>
  <si>
    <t>SELLING &amp; DISTRIBUTION EXPENSES</t>
  </si>
  <si>
    <t>OTHER EXPENSES</t>
  </si>
  <si>
    <t>Managing Director</t>
  </si>
  <si>
    <t>Being Decrease in the value of Quoted Investments As at 30-09-2018</t>
  </si>
  <si>
    <t>To Investments</t>
  </si>
  <si>
    <t>Being the Amortisation Income for the Q2 of 2018-19</t>
  </si>
  <si>
    <t>Being Interest expenses recognised during Q2 for the year 2018-19</t>
  </si>
  <si>
    <t>Being Deferred Tax Liability arised on decrease in value of Investments</t>
  </si>
  <si>
    <t>IND AS Adjustment Entries - 30-09-2018</t>
  </si>
  <si>
    <t>:: 2 ::</t>
  </si>
  <si>
    <t>Property , Plant and Equipment</t>
  </si>
  <si>
    <t>Investment Property</t>
  </si>
  <si>
    <t>Capital Work In Progress</t>
  </si>
  <si>
    <t>Intangible Asset</t>
  </si>
  <si>
    <t xml:space="preserve">   (i)  Investments</t>
  </si>
  <si>
    <t xml:space="preserve">    ii) Loans and Advances</t>
  </si>
  <si>
    <t xml:space="preserve"> (iii) Other Financial Assets</t>
  </si>
  <si>
    <t xml:space="preserve">   Inventories</t>
  </si>
  <si>
    <t xml:space="preserve">  (i)  Trade Receivables</t>
  </si>
  <si>
    <t>(ii) Cash and cash equivalents</t>
  </si>
  <si>
    <t>(iii) Loans and Advances</t>
  </si>
  <si>
    <t>Equity</t>
  </si>
  <si>
    <t>Equity Share Capital</t>
  </si>
  <si>
    <t>Other equity</t>
  </si>
  <si>
    <t>Financials Liabilities</t>
  </si>
  <si>
    <t>Borrowings</t>
  </si>
  <si>
    <t>Other financial liabilities</t>
  </si>
  <si>
    <t>Provisions</t>
  </si>
  <si>
    <t>Deferred tax liabilities - Net</t>
  </si>
  <si>
    <t>Current liabilities</t>
  </si>
  <si>
    <t>Financial Liabilities</t>
  </si>
  <si>
    <t>Other Liabilities</t>
  </si>
  <si>
    <t>For and on behalf of the Board</t>
  </si>
  <si>
    <t xml:space="preserve"> Place : Hyderabad</t>
  </si>
  <si>
    <t>DIN : 00377721</t>
  </si>
  <si>
    <t>Registered Office : Survey No.628, Temple Street, Bonthapally-502313,</t>
  </si>
  <si>
    <t>Gummadidala Mandal,  Sangareddy District, Telangana.</t>
  </si>
  <si>
    <t>Corporate Office : No.8-3-229/23, First Floor, Thaherville,</t>
  </si>
  <si>
    <t xml:space="preserve">Yousufguda Check Post,  Hyderabad - 500 045, Telangana. </t>
  </si>
  <si>
    <t>Email: info@phytochemindia.com, Website: www.phytochemindia.com</t>
  </si>
  <si>
    <t>(Rs. in Lakhs Except EPS)</t>
  </si>
  <si>
    <t>Sl. No.</t>
  </si>
  <si>
    <t>(Unaudited)</t>
  </si>
  <si>
    <t>Audited</t>
  </si>
  <si>
    <t>Revenue from operations</t>
  </si>
  <si>
    <t>Other income</t>
  </si>
  <si>
    <t>Total Revenue (I + II)</t>
  </si>
  <si>
    <t>Expenses:</t>
  </si>
  <si>
    <t>Cost of materials consumed</t>
  </si>
  <si>
    <t xml:space="preserve">Employee benefits expense </t>
  </si>
  <si>
    <t>Finance costs</t>
  </si>
  <si>
    <t>Other expenses</t>
  </si>
  <si>
    <t>Total expenses</t>
  </si>
  <si>
    <t>Profit / (Loss) before Tax and exceptional items (III - IV)</t>
  </si>
  <si>
    <t>VI</t>
  </si>
  <si>
    <t>VII</t>
  </si>
  <si>
    <t>VIII</t>
  </si>
  <si>
    <t>Tax expense:</t>
  </si>
  <si>
    <t>(1) Current tax</t>
  </si>
  <si>
    <t>(2) Deferred tax - Asset</t>
  </si>
  <si>
    <t>IX</t>
  </si>
  <si>
    <t>X</t>
  </si>
  <si>
    <t>Other Comprehensive Income (Net of Tax)
(i) Items that will not be reclassified to profit and loss
(ii) Income tax relating to items that will not be reclassified to profit and loss
(iii) Items that will be reclassified to statement of profit and loss
(iv) Income tax relating to items that will be reclassified to profit and loss</t>
  </si>
  <si>
    <t xml:space="preserve">
1.28
(0.36)
0.09
(0.02)</t>
  </si>
  <si>
    <t xml:space="preserve">
(12.63)
4.31
1.34
(0.44)</t>
  </si>
  <si>
    <t>XI</t>
  </si>
  <si>
    <t>XII</t>
  </si>
  <si>
    <t>Paid up Equity Share Capital (Face value of Rs.10.00 each)</t>
  </si>
  <si>
    <t>XIII</t>
  </si>
  <si>
    <t>Other Equity excluding revaluation reserves</t>
  </si>
  <si>
    <t>--</t>
  </si>
  <si>
    <t>XIV</t>
  </si>
  <si>
    <t>Earnings per equity share: - In Rs. (Not annualised)</t>
  </si>
  <si>
    <t>(1) Basic</t>
  </si>
  <si>
    <t>(2) Diluted</t>
  </si>
  <si>
    <t>These financial results have been prepared in accordance with Indian Accounting Standards (Ind AS) as prescribed under section 133 of Companies Act, 2013 read with Rule 3 of the Companies (Indian Accounting Standards) Rules, 2015 and relevant amendment rules thereafter.</t>
  </si>
  <si>
    <t xml:space="preserve">                                                                                                                                             (Rs. in Lakhs Except EPS)</t>
  </si>
  <si>
    <t xml:space="preserve">Total Income from operations (net)                             </t>
  </si>
  <si>
    <t>Net Profit / (Loss) before tax and exceptional items</t>
  </si>
  <si>
    <t>Net Profit / (Loss) before tax and after exceptional items</t>
  </si>
  <si>
    <t>Net Profit / (Loss) after tax and exceptional items</t>
  </si>
  <si>
    <t>Total Comprehensive Income (Net of Tax) for the period  Comprising Profit / (Loss) for the period (after tax) and Other comprehensive Income.</t>
  </si>
  <si>
    <t>Paid-up equity Share Capital                                                                                 (Face Value Rs.10/- per share)</t>
  </si>
  <si>
    <t>Earnings per share (of Rs.10/- each) Basic &amp; Diluted Rs.</t>
  </si>
  <si>
    <t>NOTES :-</t>
  </si>
  <si>
    <t>The above is an extract of the detailed format of Quarterly Financial Results filed with the Stock Exchange under Regulations 33 of the SEBI (Listing and other Disclosures Requirements) Regulations, 2015.  The full format of the Financial Results is available on the Stock Exchange Websites: www.bseindia.com and the same is also available at Company website : www.phytochemindia.com.</t>
  </si>
  <si>
    <t xml:space="preserve">   For and on behalf of the Board</t>
  </si>
  <si>
    <t>Purchase of Stock-In-Trade</t>
  </si>
  <si>
    <t>Profit before tax (VII-VIII)</t>
  </si>
  <si>
    <t>Profit / (Loss) before extraordinary items &amp; tax (V-VI)</t>
  </si>
  <si>
    <t>XV</t>
  </si>
  <si>
    <t>XVI</t>
  </si>
  <si>
    <t>THREE MONTHS ENDED</t>
  </si>
  <si>
    <t>Total Comprehensive Income (Net of Tax) for the period (XI+XII)  Comprising Profit / (Loss) for the period (after tax) and other Comprehensive Income.</t>
  </si>
  <si>
    <t xml:space="preserve">
(0.15)
(0.04)
(0.18)
0.05</t>
  </si>
  <si>
    <t xml:space="preserve">
1.13
(0.40)
(0.27)
0.03</t>
  </si>
  <si>
    <t>TotalComprehensive Income (Net of Tax)</t>
  </si>
  <si>
    <t>Net Profit / (Loss) for the period after tax (IX - X)</t>
  </si>
  <si>
    <t xml:space="preserve">Changes in inventories of finished goods work-in-progress and Stock-in-Trade
 </t>
  </si>
  <si>
    <t>30-09-2019</t>
  </si>
  <si>
    <t>31-03-2019</t>
  </si>
  <si>
    <t>QUARTER ENDED</t>
  </si>
  <si>
    <t>YEAR ENDED</t>
  </si>
  <si>
    <t xml:space="preserve">                                                          Y.Nayudamma</t>
  </si>
  <si>
    <t xml:space="preserve">                                                          Managing Director</t>
  </si>
  <si>
    <t xml:space="preserve">                                                       DIN : 00377721</t>
  </si>
  <si>
    <t xml:space="preserve">                                              For and on behalf of the Board</t>
  </si>
  <si>
    <t>Unaudited</t>
  </si>
  <si>
    <t>(Rs.In Lakhs)</t>
  </si>
  <si>
    <t>31-12-2018</t>
  </si>
  <si>
    <t>31-12-2019</t>
  </si>
  <si>
    <t>Extract Of The Standalone Unaudited Financial Results For Period Ended 31st December 2019</t>
  </si>
  <si>
    <t>NINE MONTHS ENDED</t>
  </si>
  <si>
    <t>The Statutory Auditors of the Company have carried out "Limited Review" of the above Financial Results for the quarter and Nine Months ended 31st December, 2019.</t>
  </si>
  <si>
    <t>31st December 2019</t>
  </si>
  <si>
    <t>31st March 2019</t>
  </si>
  <si>
    <t xml:space="preserve"> Date   : 07-02-2020</t>
  </si>
  <si>
    <r>
      <t>The above financial results have been reviewed by the Audit committee and approved by the Board of Directors at their meeting held on 07</t>
    </r>
    <r>
      <rPr>
        <b/>
        <vertAlign val="superscript"/>
        <sz val="12"/>
        <rFont val="Arial"/>
        <family val="2"/>
      </rPr>
      <t>th</t>
    </r>
    <r>
      <rPr>
        <b/>
        <sz val="12"/>
        <rFont val="Arial"/>
        <family val="2"/>
      </rPr>
      <t xml:space="preserve"> February, 2020.</t>
    </r>
  </si>
  <si>
    <t>The Company operates mainly in one segment i.e., Manufacturing and Marketing of Pesticides Formulations and smally way in real estate activity.  There are no transactions of real estate activity during the Nine Months ended 31-12-2019.  As at 31st December, 2019, the Company has deployed Rs.96.79 Lakhs in Real Estate activity and the rest of amount is deployed in Pesticides activity only.</t>
  </si>
  <si>
    <t>Date  : 07-02-2020</t>
  </si>
  <si>
    <r>
      <t>EXTRACT OF THE STANDALONE UNAUDITED FINANCIAL RESULTS                                                                                                                                                                                                                                                    FOR THE PERIOD ENDED 31</t>
    </r>
    <r>
      <rPr>
        <b/>
        <vertAlign val="superscript"/>
        <sz val="14"/>
        <color theme="1"/>
        <rFont val="Arial"/>
        <family val="2"/>
      </rPr>
      <t>st</t>
    </r>
    <r>
      <rPr>
        <b/>
        <sz val="14"/>
        <color theme="1"/>
        <rFont val="Arial"/>
        <family val="2"/>
      </rPr>
      <t xml:space="preserve"> DECEMBER</t>
    </r>
    <r>
      <rPr>
        <b/>
        <sz val="14"/>
        <color indexed="8"/>
        <rFont val="Arial"/>
        <family val="2"/>
      </rPr>
      <t xml:space="preserve"> 2019</t>
    </r>
  </si>
  <si>
    <r>
      <t>The Statutory Auditors of the Company have carried out "Limited Review" of the above Financial Results for the quarter and Nine Months ended 31</t>
    </r>
    <r>
      <rPr>
        <b/>
        <vertAlign val="superscript"/>
        <sz val="12"/>
        <rFont val="Arial"/>
        <family val="2"/>
      </rPr>
      <t xml:space="preserve">st </t>
    </r>
    <r>
      <rPr>
        <b/>
        <sz val="12"/>
        <rFont val="Arial"/>
        <family val="2"/>
      </rPr>
      <t>December, 2019.</t>
    </r>
  </si>
  <si>
    <r>
      <t>The Company operates mainly in one segment i.e., Manufacturing and Marketing of Pesticides Formulations and smally way in real estate activity.  There are no transactions of real estate activity during the Nine Months ended 31-12-2019.  As at 31</t>
    </r>
    <r>
      <rPr>
        <b/>
        <vertAlign val="superscript"/>
        <sz val="12"/>
        <rFont val="Arial"/>
        <family val="2"/>
      </rPr>
      <t>st</t>
    </r>
    <r>
      <rPr>
        <b/>
        <sz val="12"/>
        <rFont val="Arial"/>
        <family val="2"/>
      </rPr>
      <t xml:space="preserve"> December, 2019, the Company has deployed Rs.96.79 Lakhs in Real Estate activity and the rest of amount is deployed in Pesticides activity only.</t>
    </r>
  </si>
</sst>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_(* #,##0.00_);_(* \(#,##0.00\);_(* &quot;-&quot;??_);_(@_)"/>
    <numFmt numFmtId="165" formatCode="0.0"/>
    <numFmt numFmtId="166" formatCode="[$-409]dd/mmm/yy;@"/>
    <numFmt numFmtId="167" formatCode="0.00_)"/>
    <numFmt numFmtId="168" formatCode="0.00_);\(0.00\)"/>
    <numFmt numFmtId="169" formatCode="_(* #,##0_);_(* \(#,##0\);_(* &quot;-&quot;??_);_(@_)"/>
    <numFmt numFmtId="170" formatCode="#,###,###,###"/>
  </numFmts>
  <fonts count="33" x14ac:knownFonts="1">
    <font>
      <sz val="11"/>
      <color theme="1"/>
      <name val="Calibri"/>
      <family val="2"/>
      <scheme val="minor"/>
    </font>
    <font>
      <sz val="11"/>
      <color theme="1"/>
      <name val="Calibri"/>
      <family val="2"/>
      <scheme val="minor"/>
    </font>
    <font>
      <sz val="10"/>
      <name val="Arial"/>
      <family val="2"/>
    </font>
    <font>
      <b/>
      <sz val="12"/>
      <color indexed="8"/>
      <name val="Arial"/>
      <family val="2"/>
    </font>
    <font>
      <sz val="10"/>
      <name val="Comic Sans MS"/>
      <family val="4"/>
    </font>
    <font>
      <sz val="10"/>
      <name val="Verdana"/>
      <family val="2"/>
    </font>
    <font>
      <b/>
      <sz val="11"/>
      <name val="Arial"/>
      <family val="2"/>
    </font>
    <font>
      <b/>
      <sz val="13"/>
      <color theme="1"/>
      <name val="Arial"/>
      <family val="2"/>
    </font>
    <font>
      <sz val="12"/>
      <color theme="1"/>
      <name val="Arial"/>
      <family val="2"/>
    </font>
    <font>
      <b/>
      <sz val="12"/>
      <color theme="1"/>
      <name val="Arial"/>
      <family val="2"/>
    </font>
    <font>
      <b/>
      <sz val="12"/>
      <name val="Arial"/>
      <family val="2"/>
    </font>
    <font>
      <b/>
      <sz val="11"/>
      <color theme="1"/>
      <name val="Arial"/>
      <family val="2"/>
    </font>
    <font>
      <b/>
      <sz val="11.5"/>
      <color indexed="8"/>
      <name val="Arial"/>
      <family val="2"/>
    </font>
    <font>
      <b/>
      <sz val="11"/>
      <color indexed="8"/>
      <name val="Arial"/>
      <family val="2"/>
    </font>
    <font>
      <b/>
      <sz val="14"/>
      <color indexed="8"/>
      <name val="Arial"/>
      <family val="2"/>
    </font>
    <font>
      <b/>
      <sz val="14"/>
      <name val="Arial"/>
      <family val="2"/>
    </font>
    <font>
      <b/>
      <sz val="11"/>
      <color theme="1"/>
      <name val="Calibri"/>
      <family val="2"/>
      <scheme val="minor"/>
    </font>
    <font>
      <b/>
      <sz val="14"/>
      <color theme="1"/>
      <name val="Arial"/>
      <family val="2"/>
    </font>
    <font>
      <b/>
      <sz val="13"/>
      <color theme="1"/>
      <name val="Calibri"/>
      <family val="2"/>
      <scheme val="minor"/>
    </font>
    <font>
      <sz val="12"/>
      <name val="Calibri"/>
      <family val="2"/>
      <scheme val="minor"/>
    </font>
    <font>
      <sz val="12"/>
      <color theme="1"/>
      <name val="Cambria"/>
      <family val="1"/>
      <scheme val="major"/>
    </font>
    <font>
      <sz val="12"/>
      <color theme="1"/>
      <name val="Calibri"/>
      <family val="2"/>
      <scheme val="minor"/>
    </font>
    <font>
      <b/>
      <sz val="12"/>
      <color theme="1"/>
      <name val="Calibri"/>
      <family val="2"/>
      <scheme val="minor"/>
    </font>
    <font>
      <b/>
      <sz val="12"/>
      <color theme="1"/>
      <name val="Cambria"/>
      <family val="1"/>
      <scheme val="major"/>
    </font>
    <font>
      <b/>
      <sz val="12"/>
      <color rgb="FF000000"/>
      <name val="Cambria"/>
      <family val="1"/>
      <scheme val="major"/>
    </font>
    <font>
      <b/>
      <sz val="12"/>
      <name val="Times New Roman"/>
      <family val="1"/>
    </font>
    <font>
      <b/>
      <sz val="10"/>
      <name val="Arial"/>
      <family val="2"/>
    </font>
    <font>
      <b/>
      <sz val="16"/>
      <name val="Arial"/>
      <family val="2"/>
    </font>
    <font>
      <b/>
      <vertAlign val="superscript"/>
      <sz val="12"/>
      <name val="Arial"/>
      <family val="2"/>
    </font>
    <font>
      <sz val="12"/>
      <name val="Times New Roman"/>
      <family val="1"/>
      <charset val="204"/>
    </font>
    <font>
      <b/>
      <i/>
      <sz val="12"/>
      <color theme="1"/>
      <name val="Calibri"/>
      <family val="2"/>
      <scheme val="minor"/>
    </font>
    <font>
      <b/>
      <vertAlign val="superscript"/>
      <sz val="14"/>
      <color theme="1"/>
      <name val="Arial"/>
      <family val="2"/>
    </font>
    <font>
      <b/>
      <sz val="11"/>
      <color theme="1" tint="0.249977111117893"/>
      <name val="Arial"/>
      <family val="2"/>
    </font>
  </fonts>
  <fills count="4">
    <fill>
      <patternFill patternType="none"/>
    </fill>
    <fill>
      <patternFill patternType="gray125"/>
    </fill>
    <fill>
      <patternFill patternType="solid">
        <fgColor indexed="9"/>
        <bgColor indexed="64"/>
      </patternFill>
    </fill>
    <fill>
      <patternFill patternType="solid">
        <fgColor theme="0"/>
        <bgColor indexed="64"/>
      </patternFill>
    </fill>
  </fills>
  <borders count="39">
    <border>
      <left/>
      <right/>
      <top/>
      <bottom/>
      <diagonal/>
    </border>
    <border>
      <left style="thin">
        <color indexed="64"/>
      </left>
      <right style="thin">
        <color indexed="64"/>
      </right>
      <top/>
      <bottom/>
      <diagonal/>
    </border>
    <border>
      <left style="medium">
        <color indexed="64"/>
      </left>
      <right/>
      <top/>
      <bottom/>
      <diagonal/>
    </border>
    <border>
      <left style="medium">
        <color indexed="64"/>
      </left>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medium">
        <color indexed="64"/>
      </bottom>
      <diagonal/>
    </border>
    <border>
      <left/>
      <right style="thin">
        <color indexed="64"/>
      </right>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thin">
        <color indexed="64"/>
      </left>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diagonal/>
    </border>
  </borders>
  <cellStyleXfs count="16">
    <xf numFmtId="0" fontId="0" fillId="0" borderId="0"/>
    <xf numFmtId="0" fontId="2" fillId="0" borderId="0"/>
    <xf numFmtId="0" fontId="2" fillId="0" borderId="0"/>
    <xf numFmtId="0" fontId="2" fillId="0" borderId="0"/>
    <xf numFmtId="164" fontId="2" fillId="0" borderId="0" applyFont="0" applyFill="0" applyBorder="0" applyAlignment="0" applyProtection="0"/>
    <xf numFmtId="165" fontId="2" fillId="0" borderId="0" applyFont="0" applyFill="0" applyBorder="0" applyAlignment="0" applyProtection="0"/>
    <xf numFmtId="0" fontId="2" fillId="0" borderId="0"/>
    <xf numFmtId="0" fontId="1" fillId="0" borderId="0"/>
    <xf numFmtId="0" fontId="1" fillId="0" borderId="0"/>
    <xf numFmtId="166" fontId="4" fillId="0" borderId="0" applyNumberFormat="0" applyFill="0" applyBorder="0" applyAlignment="0" applyProtection="0"/>
    <xf numFmtId="0" fontId="1" fillId="0" borderId="0"/>
    <xf numFmtId="164" fontId="5" fillId="0" borderId="0" applyFont="0" applyFill="0" applyBorder="0" applyAlignment="0" applyProtection="0"/>
    <xf numFmtId="9" fontId="2" fillId="0" borderId="0" applyFont="0" applyFill="0" applyBorder="0" applyAlignment="0" applyProtection="0"/>
    <xf numFmtId="164" fontId="1" fillId="0" borderId="0" applyFont="0" applyFill="0" applyBorder="0" applyAlignment="0" applyProtection="0"/>
    <xf numFmtId="0" fontId="2" fillId="0" borderId="0"/>
    <xf numFmtId="0" fontId="2" fillId="0" borderId="0"/>
  </cellStyleXfs>
  <cellXfs count="218">
    <xf numFmtId="0" fontId="0" fillId="0" borderId="0" xfId="0"/>
    <xf numFmtId="0" fontId="0" fillId="3" borderId="0" xfId="0" applyFill="1"/>
    <xf numFmtId="2" fontId="0" fillId="0" borderId="0" xfId="0" applyNumberFormat="1"/>
    <xf numFmtId="2" fontId="9" fillId="0" borderId="10" xfId="0" applyNumberFormat="1" applyFont="1" applyBorder="1"/>
    <xf numFmtId="2" fontId="16" fillId="0" borderId="0" xfId="0" applyNumberFormat="1" applyFont="1"/>
    <xf numFmtId="0" fontId="0" fillId="0" borderId="0" xfId="0"/>
    <xf numFmtId="0" fontId="3" fillId="2" borderId="10" xfId="0" applyFont="1" applyFill="1" applyBorder="1" applyAlignment="1">
      <alignment horizontal="center"/>
    </xf>
    <xf numFmtId="0" fontId="9" fillId="0" borderId="10" xfId="0" applyFont="1" applyBorder="1" applyAlignment="1">
      <alignment horizontal="center" vertical="center"/>
    </xf>
    <xf numFmtId="0" fontId="3" fillId="2" borderId="10" xfId="0" applyFont="1" applyFill="1" applyBorder="1" applyAlignment="1">
      <alignment vertical="center"/>
    </xf>
    <xf numFmtId="0" fontId="3" fillId="2" borderId="10" xfId="0" applyFont="1" applyFill="1" applyBorder="1" applyAlignment="1">
      <alignment horizontal="center" vertical="center"/>
    </xf>
    <xf numFmtId="2" fontId="9" fillId="2" borderId="10" xfId="0" applyNumberFormat="1" applyFont="1" applyFill="1" applyBorder="1" applyAlignment="1">
      <alignment vertical="center"/>
    </xf>
    <xf numFmtId="2" fontId="3" fillId="2" borderId="10" xfId="0" applyNumberFormat="1" applyFont="1" applyFill="1" applyBorder="1" applyAlignment="1">
      <alignment vertical="center"/>
    </xf>
    <xf numFmtId="0" fontId="3" fillId="2" borderId="10" xfId="0" applyFont="1" applyFill="1" applyBorder="1" applyAlignment="1" applyProtection="1">
      <alignment horizontal="left" vertical="center"/>
    </xf>
    <xf numFmtId="2" fontId="10" fillId="2" borderId="10" xfId="0" applyNumberFormat="1" applyFont="1" applyFill="1" applyBorder="1" applyAlignment="1">
      <alignment vertical="center"/>
    </xf>
    <xf numFmtId="0" fontId="10" fillId="2" borderId="10" xfId="0" applyFont="1" applyFill="1" applyBorder="1" applyAlignment="1">
      <alignment horizontal="center" vertical="center"/>
    </xf>
    <xf numFmtId="2" fontId="9" fillId="2" borderId="10" xfId="0" applyNumberFormat="1" applyFont="1" applyFill="1" applyBorder="1" applyAlignment="1" applyProtection="1">
      <alignment vertical="center"/>
    </xf>
    <xf numFmtId="2" fontId="10" fillId="2" borderId="10" xfId="0" applyNumberFormat="1" applyFont="1" applyFill="1" applyBorder="1" applyAlignment="1" applyProtection="1">
      <alignment vertical="center"/>
    </xf>
    <xf numFmtId="0" fontId="9" fillId="3" borderId="10" xfId="0" applyFont="1" applyFill="1" applyBorder="1" applyAlignment="1">
      <alignment horizontal="center" vertical="center"/>
    </xf>
    <xf numFmtId="0" fontId="0" fillId="0" borderId="0" xfId="0" applyAlignment="1">
      <alignment horizontal="center" vertical="top"/>
    </xf>
    <xf numFmtId="0" fontId="0" fillId="0" borderId="0" xfId="0" applyAlignment="1">
      <alignment vertical="top"/>
    </xf>
    <xf numFmtId="170" fontId="0" fillId="0" borderId="0" xfId="0" applyNumberFormat="1" applyAlignment="1">
      <alignment vertical="top"/>
    </xf>
    <xf numFmtId="0" fontId="16" fillId="0" borderId="10" xfId="0" applyFont="1" applyBorder="1" applyAlignment="1">
      <alignment horizontal="center" vertical="top"/>
    </xf>
    <xf numFmtId="170" fontId="16" fillId="0" borderId="10" xfId="0" applyNumberFormat="1" applyFont="1" applyBorder="1" applyAlignment="1">
      <alignment horizontal="right" vertical="top"/>
    </xf>
    <xf numFmtId="0" fontId="0" fillId="0" borderId="1" xfId="0" applyBorder="1" applyAlignment="1">
      <alignment horizontal="center" vertical="top"/>
    </xf>
    <xf numFmtId="0" fontId="0" fillId="0" borderId="10" xfId="0" applyBorder="1" applyAlignment="1">
      <alignment vertical="top" wrapText="1"/>
    </xf>
    <xf numFmtId="170" fontId="0" fillId="0" borderId="10" xfId="0" applyNumberFormat="1" applyBorder="1" applyAlignment="1">
      <alignment vertical="top"/>
    </xf>
    <xf numFmtId="0" fontId="0" fillId="0" borderId="21" xfId="0" applyBorder="1" applyAlignment="1">
      <alignment horizontal="center" vertical="top"/>
    </xf>
    <xf numFmtId="0" fontId="19" fillId="0" borderId="10" xfId="0" applyFont="1" applyBorder="1" applyAlignment="1">
      <alignment vertical="top"/>
    </xf>
    <xf numFmtId="0" fontId="0" fillId="0" borderId="10" xfId="0" applyFill="1" applyBorder="1" applyAlignment="1">
      <alignment vertical="top"/>
    </xf>
    <xf numFmtId="0" fontId="0" fillId="0" borderId="10" xfId="0" applyFill="1" applyBorder="1" applyAlignment="1">
      <alignment vertical="top" wrapText="1"/>
    </xf>
    <xf numFmtId="0" fontId="0" fillId="0" borderId="21" xfId="0" applyFill="1" applyBorder="1" applyAlignment="1">
      <alignment horizontal="center" vertical="top"/>
    </xf>
    <xf numFmtId="0" fontId="0" fillId="0" borderId="10" xfId="0" applyBorder="1"/>
    <xf numFmtId="2" fontId="0" fillId="0" borderId="10" xfId="0" applyNumberFormat="1" applyBorder="1"/>
    <xf numFmtId="168" fontId="0" fillId="0" borderId="0" xfId="0" applyNumberFormat="1"/>
    <xf numFmtId="2" fontId="0" fillId="0" borderId="10" xfId="0" applyNumberFormat="1" applyFill="1" applyBorder="1" applyAlignment="1">
      <alignment horizontal="right" vertical="top"/>
    </xf>
    <xf numFmtId="2" fontId="0" fillId="0" borderId="10" xfId="0" applyNumberFormat="1" applyBorder="1" applyAlignment="1">
      <alignment vertical="top"/>
    </xf>
    <xf numFmtId="2" fontId="1" fillId="0" borderId="10" xfId="13" applyNumberFormat="1" applyFont="1" applyFill="1" applyBorder="1" applyAlignment="1">
      <alignment vertical="top"/>
    </xf>
    <xf numFmtId="2" fontId="0" fillId="0" borderId="10" xfId="0" applyNumberFormat="1" applyFill="1" applyBorder="1" applyAlignment="1">
      <alignment vertical="top"/>
    </xf>
    <xf numFmtId="0" fontId="0" fillId="0" borderId="0" xfId="0"/>
    <xf numFmtId="0" fontId="9" fillId="3" borderId="10" xfId="0" applyFont="1" applyFill="1" applyBorder="1" applyAlignment="1">
      <alignment horizontal="center"/>
    </xf>
    <xf numFmtId="167" fontId="10" fillId="2" borderId="10" xfId="0" applyNumberFormat="1" applyFont="1" applyFill="1" applyBorder="1" applyAlignment="1" applyProtection="1">
      <alignment horizontal="center"/>
    </xf>
    <xf numFmtId="0" fontId="21" fillId="0" borderId="10" xfId="0" applyFont="1" applyBorder="1" applyAlignment="1">
      <alignment vertical="center"/>
    </xf>
    <xf numFmtId="167" fontId="10" fillId="2" borderId="10" xfId="0" applyNumberFormat="1" applyFont="1" applyFill="1" applyBorder="1" applyAlignment="1" applyProtection="1">
      <alignment horizontal="center" vertical="center"/>
    </xf>
    <xf numFmtId="167" fontId="10" fillId="2" borderId="10" xfId="0" applyNumberFormat="1" applyFont="1" applyFill="1" applyBorder="1" applyAlignment="1" applyProtection="1">
      <alignment vertical="center"/>
    </xf>
    <xf numFmtId="0" fontId="10" fillId="2" borderId="10" xfId="0" applyFont="1" applyFill="1" applyBorder="1" applyAlignment="1">
      <alignment vertical="center"/>
    </xf>
    <xf numFmtId="0" fontId="21" fillId="3" borderId="10" xfId="0" applyFont="1" applyFill="1" applyBorder="1" applyAlignment="1">
      <alignment vertical="center"/>
    </xf>
    <xf numFmtId="2" fontId="9" fillId="3" borderId="10" xfId="0" applyNumberFormat="1" applyFont="1" applyFill="1" applyBorder="1" applyAlignment="1">
      <alignment vertical="center"/>
    </xf>
    <xf numFmtId="0" fontId="9" fillId="3" borderId="10" xfId="0" applyFont="1" applyFill="1" applyBorder="1" applyAlignment="1">
      <alignment vertical="center"/>
    </xf>
    <xf numFmtId="0" fontId="9" fillId="0" borderId="10" xfId="0" applyFont="1" applyBorder="1" applyAlignment="1">
      <alignment horizontal="center"/>
    </xf>
    <xf numFmtId="0" fontId="9" fillId="0" borderId="10" xfId="0" quotePrefix="1" applyFont="1" applyBorder="1" applyAlignment="1">
      <alignment horizontal="center"/>
    </xf>
    <xf numFmtId="0" fontId="8" fillId="0" borderId="10" xfId="0" applyFont="1" applyBorder="1"/>
    <xf numFmtId="2" fontId="9" fillId="2" borderId="10" xfId="0" applyNumberFormat="1" applyFont="1" applyFill="1" applyBorder="1" applyProtection="1"/>
    <xf numFmtId="2" fontId="10" fillId="0" borderId="10" xfId="14" applyNumberFormat="1" applyFont="1" applyFill="1" applyBorder="1"/>
    <xf numFmtId="0" fontId="0" fillId="0" borderId="0" xfId="0"/>
    <xf numFmtId="49" fontId="24" fillId="3" borderId="28" xfId="1" applyNumberFormat="1" applyFont="1" applyFill="1" applyBorder="1" applyAlignment="1">
      <alignment horizontal="center" vertical="top"/>
    </xf>
    <xf numFmtId="49" fontId="24" fillId="3" borderId="26" xfId="1" applyNumberFormat="1" applyFont="1" applyFill="1" applyBorder="1" applyAlignment="1">
      <alignment horizontal="center" vertical="top"/>
    </xf>
    <xf numFmtId="49" fontId="24" fillId="3" borderId="18" xfId="1" applyNumberFormat="1" applyFont="1" applyFill="1" applyBorder="1" applyAlignment="1">
      <alignment horizontal="center" vertical="top"/>
    </xf>
    <xf numFmtId="49" fontId="24" fillId="3" borderId="11" xfId="1" applyNumberFormat="1" applyFont="1" applyFill="1" applyBorder="1" applyAlignment="1">
      <alignment horizontal="center" vertical="top"/>
    </xf>
    <xf numFmtId="169" fontId="20" fillId="3" borderId="18" xfId="13" applyNumberFormat="1" applyFont="1" applyFill="1" applyBorder="1"/>
    <xf numFmtId="169" fontId="20" fillId="3" borderId="11" xfId="13" applyNumberFormat="1" applyFont="1" applyFill="1" applyBorder="1"/>
    <xf numFmtId="164" fontId="23" fillId="3" borderId="18" xfId="13" applyNumberFormat="1" applyFont="1" applyFill="1" applyBorder="1"/>
    <xf numFmtId="164" fontId="23" fillId="3" borderId="11" xfId="13" applyNumberFormat="1" applyFont="1" applyFill="1" applyBorder="1"/>
    <xf numFmtId="164" fontId="23" fillId="3" borderId="30" xfId="13" applyNumberFormat="1" applyFont="1" applyFill="1" applyBorder="1"/>
    <xf numFmtId="164" fontId="23" fillId="3" borderId="16" xfId="13" applyNumberFormat="1" applyFont="1" applyFill="1" applyBorder="1"/>
    <xf numFmtId="164" fontId="23" fillId="3" borderId="31" xfId="13" applyNumberFormat="1" applyFont="1" applyFill="1" applyBorder="1"/>
    <xf numFmtId="164" fontId="23" fillId="3" borderId="32" xfId="13" applyNumberFormat="1" applyFont="1" applyFill="1" applyBorder="1"/>
    <xf numFmtId="164" fontId="23" fillId="3" borderId="33" xfId="13" applyNumberFormat="1" applyFont="1" applyFill="1" applyBorder="1"/>
    <xf numFmtId="164" fontId="23" fillId="3" borderId="22" xfId="13" applyNumberFormat="1" applyFont="1" applyFill="1" applyBorder="1"/>
    <xf numFmtId="168" fontId="23" fillId="3" borderId="18" xfId="13" applyNumberFormat="1" applyFont="1" applyFill="1" applyBorder="1"/>
    <xf numFmtId="168" fontId="23" fillId="3" borderId="11" xfId="13" applyNumberFormat="1" applyFont="1" applyFill="1" applyBorder="1"/>
    <xf numFmtId="168" fontId="23" fillId="3" borderId="31" xfId="13" applyNumberFormat="1" applyFont="1" applyFill="1" applyBorder="1"/>
    <xf numFmtId="168" fontId="23" fillId="3" borderId="32" xfId="13" applyNumberFormat="1" applyFont="1" applyFill="1" applyBorder="1"/>
    <xf numFmtId="164" fontId="23" fillId="3" borderId="8" xfId="13" applyNumberFormat="1" applyFont="1" applyFill="1" applyBorder="1"/>
    <xf numFmtId="164" fontId="23" fillId="3" borderId="14" xfId="13" applyNumberFormat="1" applyFont="1" applyFill="1" applyBorder="1"/>
    <xf numFmtId="168" fontId="23" fillId="3" borderId="7" xfId="13" applyNumberFormat="1" applyFont="1" applyFill="1" applyBorder="1"/>
    <xf numFmtId="0" fontId="0" fillId="0" borderId="0" xfId="0" applyAlignment="1">
      <alignment wrapText="1"/>
    </xf>
    <xf numFmtId="0" fontId="26" fillId="3" borderId="0" xfId="15" applyFont="1" applyFill="1"/>
    <xf numFmtId="0" fontId="25" fillId="3" borderId="0" xfId="4" applyNumberFormat="1" applyFont="1" applyFill="1" applyAlignment="1">
      <alignment horizontal="left" vertical="center" wrapText="1"/>
    </xf>
    <xf numFmtId="2" fontId="11" fillId="0" borderId="22" xfId="0" applyNumberFormat="1" applyFont="1" applyBorder="1" applyAlignment="1">
      <alignment horizontal="center" vertical="center" wrapText="1"/>
    </xf>
    <xf numFmtId="2" fontId="11" fillId="0" borderId="11" xfId="0" applyNumberFormat="1" applyFont="1" applyBorder="1" applyAlignment="1">
      <alignment horizontal="center" vertical="center"/>
    </xf>
    <xf numFmtId="2" fontId="11" fillId="0" borderId="10" xfId="0" applyNumberFormat="1" applyFont="1" applyBorder="1" applyAlignment="1">
      <alignment horizontal="center" vertical="center"/>
    </xf>
    <xf numFmtId="0" fontId="11" fillId="0" borderId="10" xfId="0" applyFont="1" applyBorder="1" applyAlignment="1">
      <alignment horizontal="left" vertical="center" wrapText="1"/>
    </xf>
    <xf numFmtId="2" fontId="11" fillId="0" borderId="10" xfId="0" applyNumberFormat="1" applyFont="1" applyBorder="1" applyAlignment="1">
      <alignment horizontal="right" vertical="center"/>
    </xf>
    <xf numFmtId="2" fontId="11" fillId="0" borderId="11" xfId="0" applyNumberFormat="1" applyFont="1" applyBorder="1" applyAlignment="1">
      <alignment horizontal="right" vertical="center"/>
    </xf>
    <xf numFmtId="0" fontId="11" fillId="0" borderId="27" xfId="0" applyFont="1" applyBorder="1" applyAlignment="1">
      <alignment horizontal="center" vertical="center" wrapText="1"/>
    </xf>
    <xf numFmtId="0" fontId="11" fillId="0" borderId="17" xfId="0" applyFont="1" applyBorder="1" applyAlignment="1">
      <alignment vertical="center" wrapText="1"/>
    </xf>
    <xf numFmtId="168" fontId="11" fillId="0" borderId="10" xfId="0" quotePrefix="1" applyNumberFormat="1" applyFont="1" applyBorder="1" applyAlignment="1">
      <alignment horizontal="right" vertical="center" wrapText="1"/>
    </xf>
    <xf numFmtId="2" fontId="6" fillId="0" borderId="11" xfId="0" quotePrefix="1" applyNumberFormat="1" applyFont="1" applyBorder="1" applyAlignment="1">
      <alignment horizontal="right" vertical="center" wrapText="1"/>
    </xf>
    <xf numFmtId="0" fontId="11" fillId="0" borderId="10" xfId="0" applyFont="1" applyBorder="1" applyAlignment="1">
      <alignment horizontal="justify" vertical="center" wrapText="1"/>
    </xf>
    <xf numFmtId="168" fontId="11" fillId="0" borderId="10" xfId="0" applyNumberFormat="1" applyFont="1" applyBorder="1" applyAlignment="1">
      <alignment horizontal="right" vertical="center"/>
    </xf>
    <xf numFmtId="168" fontId="11" fillId="0" borderId="11" xfId="0" applyNumberFormat="1" applyFont="1" applyBorder="1" applyAlignment="1">
      <alignment horizontal="right" vertical="center"/>
    </xf>
    <xf numFmtId="168" fontId="11" fillId="0" borderId="10" xfId="0" quotePrefix="1" applyNumberFormat="1" applyFont="1" applyBorder="1" applyAlignment="1">
      <alignment horizontal="right" vertical="center"/>
    </xf>
    <xf numFmtId="0" fontId="9" fillId="0" borderId="0" xfId="0" applyFont="1" applyBorder="1" applyAlignment="1">
      <alignment horizontal="center" vertical="center"/>
    </xf>
    <xf numFmtId="0" fontId="10" fillId="0" borderId="0" xfId="0" applyFont="1" applyBorder="1" applyAlignment="1">
      <alignment horizontal="center" vertical="center" wrapText="1"/>
    </xf>
    <xf numFmtId="0" fontId="10" fillId="3" borderId="0" xfId="0" applyFont="1" applyFill="1" applyBorder="1" applyAlignment="1">
      <alignment horizontal="center" vertical="center" wrapText="1"/>
    </xf>
    <xf numFmtId="2" fontId="0" fillId="3" borderId="0" xfId="0" applyNumberFormat="1" applyFill="1"/>
    <xf numFmtId="0" fontId="3" fillId="0" borderId="29" xfId="0" applyFont="1" applyFill="1" applyBorder="1" applyAlignment="1">
      <alignment horizontal="center" vertical="center" wrapText="1"/>
    </xf>
    <xf numFmtId="0" fontId="10" fillId="0" borderId="10" xfId="0" applyFont="1" applyBorder="1" applyAlignment="1">
      <alignment vertical="center" wrapText="1"/>
    </xf>
    <xf numFmtId="168" fontId="10" fillId="0" borderId="10" xfId="0" quotePrefix="1" applyNumberFormat="1" applyFont="1" applyFill="1" applyBorder="1" applyAlignment="1">
      <alignment vertical="center" wrapText="1"/>
    </xf>
    <xf numFmtId="2" fontId="10" fillId="0" borderId="11" xfId="0" quotePrefix="1" applyNumberFormat="1" applyFont="1" applyFill="1" applyBorder="1" applyAlignment="1">
      <alignment vertical="center" wrapText="1"/>
    </xf>
    <xf numFmtId="2" fontId="10" fillId="0" borderId="10" xfId="0" applyNumberFormat="1" applyFont="1" applyBorder="1" applyAlignment="1">
      <alignment vertical="center" wrapText="1"/>
    </xf>
    <xf numFmtId="2" fontId="10" fillId="0" borderId="10" xfId="0" quotePrefix="1" applyNumberFormat="1" applyFont="1" applyBorder="1" applyAlignment="1">
      <alignment horizontal="right" vertical="center" wrapText="1"/>
    </xf>
    <xf numFmtId="0" fontId="3" fillId="0" borderId="34" xfId="0" applyFont="1" applyFill="1" applyBorder="1" applyAlignment="1">
      <alignment horizontal="center" vertical="center" wrapText="1"/>
    </xf>
    <xf numFmtId="0" fontId="10" fillId="0" borderId="5" xfId="0" applyFont="1" applyBorder="1" applyAlignment="1">
      <alignment vertical="center" wrapText="1"/>
    </xf>
    <xf numFmtId="168" fontId="10" fillId="0" borderId="5" xfId="0" quotePrefix="1" applyNumberFormat="1" applyFont="1" applyBorder="1" applyAlignment="1">
      <alignment vertical="center" wrapText="1"/>
    </xf>
    <xf numFmtId="0" fontId="29" fillId="3" borderId="0" xfId="0" applyFont="1" applyFill="1" applyAlignment="1">
      <alignment vertical="top" wrapText="1"/>
    </xf>
    <xf numFmtId="0" fontId="10" fillId="3" borderId="0" xfId="0" applyFont="1" applyFill="1" applyBorder="1" applyAlignment="1">
      <alignment vertical="top" wrapText="1"/>
    </xf>
    <xf numFmtId="0" fontId="0" fillId="3" borderId="0" xfId="0" applyFill="1" applyAlignment="1">
      <alignment vertical="top" wrapText="1"/>
    </xf>
    <xf numFmtId="2" fontId="11" fillId="0" borderId="17" xfId="0" applyNumberFormat="1" applyFont="1" applyBorder="1" applyAlignment="1">
      <alignment horizontal="center" vertical="center"/>
    </xf>
    <xf numFmtId="2" fontId="11" fillId="0" borderId="17" xfId="0" applyNumberFormat="1" applyFont="1" applyBorder="1" applyAlignment="1">
      <alignment horizontal="right" vertical="center"/>
    </xf>
    <xf numFmtId="168" fontId="11" fillId="0" borderId="17" xfId="0" quotePrefix="1" applyNumberFormat="1" applyFont="1" applyBorder="1" applyAlignment="1">
      <alignment horizontal="right" vertical="center" wrapText="1"/>
    </xf>
    <xf numFmtId="168" fontId="11" fillId="0" borderId="17" xfId="0" applyNumberFormat="1" applyFont="1" applyBorder="1" applyAlignment="1">
      <alignment horizontal="right" vertical="center"/>
    </xf>
    <xf numFmtId="168" fontId="11" fillId="0" borderId="17" xfId="0" quotePrefix="1" applyNumberFormat="1" applyFont="1" applyBorder="1" applyAlignment="1">
      <alignment horizontal="right" vertical="center"/>
    </xf>
    <xf numFmtId="2" fontId="11" fillId="0" borderId="22" xfId="0" applyNumberFormat="1" applyFont="1" applyBorder="1" applyAlignment="1">
      <alignment horizontal="center" vertical="center"/>
    </xf>
    <xf numFmtId="2" fontId="10" fillId="0" borderId="17" xfId="0" quotePrefix="1" applyNumberFormat="1" applyFont="1" applyBorder="1" applyAlignment="1">
      <alignment horizontal="right" vertical="center" wrapText="1"/>
    </xf>
    <xf numFmtId="2" fontId="11" fillId="0" borderId="21" xfId="0" applyNumberFormat="1" applyFont="1" applyBorder="1" applyAlignment="1">
      <alignment horizontal="center" vertical="center"/>
    </xf>
    <xf numFmtId="0" fontId="3" fillId="0" borderId="23" xfId="0" applyFont="1" applyFill="1" applyBorder="1" applyAlignment="1">
      <alignment horizontal="center" vertical="center" wrapText="1"/>
    </xf>
    <xf numFmtId="0" fontId="10" fillId="0" borderId="21" xfId="0" applyFont="1" applyBorder="1" applyAlignment="1">
      <alignment vertical="center" wrapText="1"/>
    </xf>
    <xf numFmtId="2" fontId="10" fillId="0" borderId="21" xfId="0" applyNumberFormat="1" applyFont="1" applyFill="1" applyBorder="1" applyAlignment="1">
      <alignment vertical="center" wrapText="1"/>
    </xf>
    <xf numFmtId="2" fontId="11" fillId="0" borderId="5" xfId="0" applyNumberFormat="1" applyFont="1" applyBorder="1" applyAlignment="1">
      <alignment horizontal="center" vertical="center"/>
    </xf>
    <xf numFmtId="2" fontId="11" fillId="0" borderId="12" xfId="0" applyNumberFormat="1" applyFont="1" applyBorder="1" applyAlignment="1">
      <alignment horizontal="center" vertical="center"/>
    </xf>
    <xf numFmtId="2" fontId="11" fillId="0" borderId="26" xfId="0" applyNumberFormat="1" applyFont="1" applyBorder="1" applyAlignment="1">
      <alignment horizontal="center" vertical="center" wrapText="1"/>
    </xf>
    <xf numFmtId="0" fontId="0" fillId="0" borderId="0" xfId="0"/>
    <xf numFmtId="168" fontId="6" fillId="0" borderId="11" xfId="0" quotePrefix="1" applyNumberFormat="1" applyFont="1" applyBorder="1" applyAlignment="1">
      <alignment horizontal="right" vertical="center"/>
    </xf>
    <xf numFmtId="168" fontId="11" fillId="0" borderId="11" xfId="0" quotePrefix="1" applyNumberFormat="1" applyFont="1" applyBorder="1" applyAlignment="1">
      <alignment horizontal="right" vertical="center" wrapText="1"/>
    </xf>
    <xf numFmtId="2" fontId="11" fillId="0" borderId="11" xfId="0" quotePrefix="1" applyNumberFormat="1" applyFont="1" applyBorder="1" applyAlignment="1">
      <alignment horizontal="right" vertical="center" wrapText="1"/>
    </xf>
    <xf numFmtId="2" fontId="6" fillId="0" borderId="11" xfId="0" applyNumberFormat="1" applyFont="1" applyBorder="1" applyAlignment="1">
      <alignment horizontal="right" vertical="center"/>
    </xf>
    <xf numFmtId="168" fontId="11" fillId="0" borderId="17" xfId="0" applyNumberFormat="1" applyFont="1" applyBorder="1" applyAlignment="1">
      <alignment horizontal="right" vertical="center" wrapText="1"/>
    </xf>
    <xf numFmtId="168" fontId="11" fillId="0" borderId="11" xfId="0" applyNumberFormat="1" applyFont="1" applyBorder="1" applyAlignment="1">
      <alignment horizontal="right" vertical="center" wrapText="1"/>
    </xf>
    <xf numFmtId="0" fontId="11" fillId="0" borderId="10" xfId="0" applyFont="1" applyBorder="1" applyAlignment="1">
      <alignment vertical="center" wrapText="1"/>
    </xf>
    <xf numFmtId="0" fontId="11" fillId="0" borderId="29" xfId="0" applyFont="1" applyBorder="1" applyAlignment="1">
      <alignment horizontal="center" vertical="center"/>
    </xf>
    <xf numFmtId="0" fontId="11" fillId="0" borderId="34" xfId="0" applyFont="1" applyBorder="1" applyAlignment="1">
      <alignment horizontal="center" vertical="center" wrapText="1"/>
    </xf>
    <xf numFmtId="0" fontId="11" fillId="0" borderId="5" xfId="0" applyFont="1" applyBorder="1" applyAlignment="1">
      <alignment horizontal="left" vertical="center" wrapText="1"/>
    </xf>
    <xf numFmtId="0" fontId="17" fillId="0" borderId="0" xfId="0" applyFont="1" applyBorder="1" applyAlignment="1">
      <alignment vertical="center" wrapText="1"/>
    </xf>
    <xf numFmtId="0" fontId="11" fillId="0" borderId="17" xfId="0" applyFont="1" applyBorder="1" applyAlignment="1">
      <alignment horizontal="left" vertical="top" wrapText="1"/>
    </xf>
    <xf numFmtId="0" fontId="0" fillId="0" borderId="0" xfId="0"/>
    <xf numFmtId="0" fontId="10" fillId="3" borderId="0" xfId="0" applyFont="1" applyFill="1" applyBorder="1" applyAlignment="1">
      <alignment horizontal="center" vertical="center" wrapText="1"/>
    </xf>
    <xf numFmtId="0" fontId="10" fillId="3" borderId="0" xfId="0" applyFont="1" applyFill="1" applyBorder="1" applyAlignment="1">
      <alignment horizontal="center" vertical="top" wrapText="1"/>
    </xf>
    <xf numFmtId="2" fontId="16" fillId="0" borderId="0" xfId="0" applyNumberFormat="1" applyFont="1" applyAlignment="1">
      <alignment horizontal="right"/>
    </xf>
    <xf numFmtId="2" fontId="16" fillId="0" borderId="0" xfId="0" applyNumberFormat="1" applyFont="1" applyAlignment="1">
      <alignment vertical="center"/>
    </xf>
    <xf numFmtId="2" fontId="10" fillId="0" borderId="22" xfId="0" applyNumberFormat="1" applyFont="1" applyFill="1" applyBorder="1" applyAlignment="1">
      <alignment vertical="center" wrapText="1"/>
    </xf>
    <xf numFmtId="168" fontId="10" fillId="0" borderId="11" xfId="0" quotePrefix="1" applyNumberFormat="1" applyFont="1" applyFill="1" applyBorder="1" applyAlignment="1">
      <alignment vertical="center" wrapText="1"/>
    </xf>
    <xf numFmtId="2" fontId="10" fillId="0" borderId="11" xfId="0" applyNumberFormat="1" applyFont="1" applyBorder="1" applyAlignment="1">
      <alignment vertical="center" wrapText="1"/>
    </xf>
    <xf numFmtId="168" fontId="10" fillId="0" borderId="12" xfId="0" quotePrefix="1" applyNumberFormat="1" applyFont="1" applyBorder="1" applyAlignment="1">
      <alignment vertical="center" wrapText="1"/>
    </xf>
    <xf numFmtId="0" fontId="11" fillId="0" borderId="29" xfId="0" applyFont="1" applyBorder="1" applyAlignment="1">
      <alignment horizontal="center" vertical="center" wrapText="1"/>
    </xf>
    <xf numFmtId="0" fontId="0" fillId="0" borderId="0" xfId="0"/>
    <xf numFmtId="0" fontId="22" fillId="3" borderId="0" xfId="0" applyFont="1" applyFill="1" applyBorder="1" applyAlignment="1">
      <alignment horizontal="center"/>
    </xf>
    <xf numFmtId="0" fontId="22" fillId="3" borderId="0" xfId="0" applyFont="1" applyFill="1" applyBorder="1" applyAlignment="1">
      <alignment horizontal="right"/>
    </xf>
    <xf numFmtId="2" fontId="11" fillId="0" borderId="19" xfId="0" applyNumberFormat="1" applyFont="1" applyBorder="1" applyAlignment="1">
      <alignment horizontal="center" vertical="center"/>
    </xf>
    <xf numFmtId="168" fontId="11" fillId="0" borderId="5" xfId="0" applyNumberFormat="1" applyFont="1" applyBorder="1" applyAlignment="1">
      <alignment horizontal="right" vertical="center"/>
    </xf>
    <xf numFmtId="168" fontId="11" fillId="0" borderId="24" xfId="0" applyNumberFormat="1" applyFont="1" applyBorder="1" applyAlignment="1">
      <alignment horizontal="right" vertical="center"/>
    </xf>
    <xf numFmtId="168" fontId="11" fillId="0" borderId="12" xfId="0" applyNumberFormat="1" applyFont="1" applyBorder="1" applyAlignment="1">
      <alignment horizontal="right" vertical="center"/>
    </xf>
    <xf numFmtId="168" fontId="32" fillId="0" borderId="10" xfId="0" applyNumberFormat="1" applyFont="1" applyBorder="1" applyAlignment="1">
      <alignment horizontal="right" vertical="center" wrapText="1"/>
    </xf>
    <xf numFmtId="168" fontId="6" fillId="0" borderId="10" xfId="0" applyNumberFormat="1" applyFont="1" applyBorder="1" applyAlignment="1">
      <alignment vertical="center"/>
    </xf>
    <xf numFmtId="2" fontId="6" fillId="0" borderId="10" xfId="0" applyNumberFormat="1" applyFont="1" applyBorder="1" applyAlignment="1">
      <alignment horizontal="right" vertical="center"/>
    </xf>
    <xf numFmtId="0" fontId="0" fillId="0" borderId="15" xfId="0" applyFill="1" applyBorder="1" applyAlignment="1">
      <alignment horizontal="center" vertical="top"/>
    </xf>
    <xf numFmtId="0" fontId="0" fillId="0" borderId="1" xfId="0" applyFill="1" applyBorder="1" applyAlignment="1">
      <alignment horizontal="center" vertical="top"/>
    </xf>
    <xf numFmtId="0" fontId="0" fillId="0" borderId="21" xfId="0" applyFill="1" applyBorder="1" applyAlignment="1">
      <alignment horizontal="center" vertical="top"/>
    </xf>
    <xf numFmtId="0" fontId="18" fillId="0" borderId="0" xfId="0" applyFont="1" applyBorder="1" applyAlignment="1">
      <alignment horizontal="center" vertical="top"/>
    </xf>
    <xf numFmtId="0" fontId="0" fillId="0" borderId="15" xfId="0" applyBorder="1" applyAlignment="1">
      <alignment horizontal="center" vertical="top"/>
    </xf>
    <xf numFmtId="0" fontId="0" fillId="0" borderId="1" xfId="0" applyBorder="1" applyAlignment="1">
      <alignment horizontal="center" vertical="top"/>
    </xf>
    <xf numFmtId="0" fontId="0" fillId="0" borderId="21" xfId="0" applyBorder="1" applyAlignment="1">
      <alignment horizontal="center" vertical="top"/>
    </xf>
    <xf numFmtId="167" fontId="10" fillId="2" borderId="10" xfId="0" applyNumberFormat="1" applyFont="1" applyFill="1" applyBorder="1" applyAlignment="1" applyProtection="1">
      <alignment horizontal="right" vertical="center"/>
    </xf>
    <xf numFmtId="0" fontId="17" fillId="0" borderId="0" xfId="0" applyFont="1" applyAlignment="1">
      <alignment horizontal="center"/>
    </xf>
    <xf numFmtId="0" fontId="17" fillId="3" borderId="0" xfId="0" applyFont="1" applyFill="1" applyBorder="1" applyAlignment="1">
      <alignment horizontal="center"/>
    </xf>
    <xf numFmtId="0" fontId="17" fillId="3" borderId="20" xfId="0" applyFont="1" applyFill="1" applyBorder="1" applyAlignment="1">
      <alignment horizontal="center"/>
    </xf>
    <xf numFmtId="0" fontId="13" fillId="0" borderId="35" xfId="0" applyFont="1" applyFill="1" applyBorder="1" applyAlignment="1">
      <alignment horizontal="right" vertical="center" wrapText="1"/>
    </xf>
    <xf numFmtId="0" fontId="13" fillId="0" borderId="9" xfId="0" applyFont="1" applyFill="1" applyBorder="1" applyAlignment="1">
      <alignment horizontal="right" vertical="center" wrapText="1"/>
    </xf>
    <xf numFmtId="0" fontId="13" fillId="0" borderId="36" xfId="0" applyFont="1" applyFill="1" applyBorder="1" applyAlignment="1">
      <alignment horizontal="right" vertical="center" wrapText="1"/>
    </xf>
    <xf numFmtId="0" fontId="13" fillId="0" borderId="32" xfId="0" applyFont="1" applyFill="1" applyBorder="1" applyAlignment="1">
      <alignment horizontal="right" vertical="center" wrapText="1"/>
    </xf>
    <xf numFmtId="0" fontId="10" fillId="0" borderId="0" xfId="0" applyFont="1" applyBorder="1" applyAlignment="1">
      <alignment horizontal="justify" vertical="center" wrapText="1"/>
    </xf>
    <xf numFmtId="0" fontId="11" fillId="0" borderId="37" xfId="0" applyFont="1" applyBorder="1" applyAlignment="1">
      <alignment horizontal="center" vertical="center"/>
    </xf>
    <xf numFmtId="0" fontId="11" fillId="0" borderId="28" xfId="0" applyFont="1" applyBorder="1" applyAlignment="1">
      <alignment horizontal="center" vertical="center"/>
    </xf>
    <xf numFmtId="167" fontId="3" fillId="3" borderId="0" xfId="0" applyNumberFormat="1" applyFont="1" applyFill="1" applyAlignment="1" applyProtection="1">
      <alignment horizontal="center" vertical="center"/>
    </xf>
    <xf numFmtId="167" fontId="12" fillId="3" borderId="0" xfId="0" applyNumberFormat="1" applyFont="1" applyFill="1" applyAlignment="1" applyProtection="1">
      <alignment horizontal="center" vertical="center"/>
    </xf>
    <xf numFmtId="0" fontId="11" fillId="0" borderId="23" xfId="0" applyFont="1" applyBorder="1" applyAlignment="1">
      <alignment horizontal="center" vertical="center" wrapText="1"/>
    </xf>
    <xf numFmtId="0" fontId="11" fillId="0" borderId="29" xfId="0" applyFont="1" applyBorder="1" applyAlignment="1">
      <alignment horizontal="center" vertical="center" wrapText="1"/>
    </xf>
    <xf numFmtId="0" fontId="11" fillId="0" borderId="8" xfId="0" applyFont="1" applyBorder="1" applyAlignment="1">
      <alignment horizontal="center" vertical="center" wrapText="1"/>
    </xf>
    <xf numFmtId="0" fontId="11" fillId="0" borderId="33" xfId="0" applyFont="1" applyBorder="1" applyAlignment="1">
      <alignment horizontal="center" vertical="center" wrapText="1"/>
    </xf>
    <xf numFmtId="2" fontId="11" fillId="0" borderId="19" xfId="0" applyNumberFormat="1" applyFont="1" applyBorder="1" applyAlignment="1">
      <alignment horizontal="center" vertical="center"/>
    </xf>
    <xf numFmtId="2" fontId="11" fillId="0" borderId="20" xfId="0" applyNumberFormat="1" applyFont="1" applyBorder="1" applyAlignment="1">
      <alignment horizontal="center" vertical="center"/>
    </xf>
    <xf numFmtId="0" fontId="0" fillId="0" borderId="20" xfId="0" applyBorder="1" applyAlignment="1">
      <alignment vertical="center"/>
    </xf>
    <xf numFmtId="0" fontId="10" fillId="0" borderId="0" xfId="0" applyNumberFormat="1" applyFont="1" applyFill="1" applyBorder="1" applyAlignment="1">
      <alignment horizontal="justify" vertical="center" wrapText="1"/>
    </xf>
    <xf numFmtId="0" fontId="25" fillId="3" borderId="0" xfId="4" applyNumberFormat="1" applyFont="1" applyFill="1" applyAlignment="1">
      <alignment horizontal="center" vertical="center" wrapText="1"/>
    </xf>
    <xf numFmtId="0" fontId="6" fillId="3" borderId="0" xfId="0" quotePrefix="1" applyFont="1" applyFill="1" applyBorder="1" applyAlignment="1">
      <alignment horizontal="left" vertical="top" wrapText="1"/>
    </xf>
    <xf numFmtId="0" fontId="10" fillId="3" borderId="0" xfId="0" applyFont="1" applyFill="1" applyBorder="1" applyAlignment="1">
      <alignment horizontal="justify" vertical="center" wrapText="1"/>
    </xf>
    <xf numFmtId="0" fontId="10" fillId="3" borderId="0" xfId="0" applyFont="1" applyFill="1" applyBorder="1" applyAlignment="1">
      <alignment horizontal="center" vertical="top" wrapText="1"/>
    </xf>
    <xf numFmtId="0" fontId="27" fillId="3" borderId="0" xfId="0" applyFont="1" applyFill="1" applyBorder="1" applyAlignment="1">
      <alignment horizontal="left" vertical="center" wrapText="1" indent="16"/>
    </xf>
    <xf numFmtId="0" fontId="0" fillId="3" borderId="0" xfId="0" applyFill="1" applyBorder="1"/>
    <xf numFmtId="0" fontId="15" fillId="3" borderId="0" xfId="0" applyFont="1" applyFill="1" applyBorder="1" applyAlignment="1">
      <alignment horizontal="left" vertical="center" wrapText="1" indent="16"/>
    </xf>
    <xf numFmtId="0" fontId="10" fillId="3" borderId="0" xfId="0" applyFont="1" applyFill="1" applyBorder="1" applyAlignment="1">
      <alignment horizontal="left" vertical="center" wrapText="1" indent="16"/>
    </xf>
    <xf numFmtId="0" fontId="7" fillId="0" borderId="6" xfId="0" applyFont="1" applyBorder="1" applyAlignment="1">
      <alignment horizontal="center" vertical="center" wrapText="1"/>
    </xf>
    <xf numFmtId="0" fontId="10" fillId="3" borderId="0" xfId="0" applyFont="1" applyFill="1" applyBorder="1" applyAlignment="1">
      <alignment horizontal="center" vertical="center" wrapText="1"/>
    </xf>
    <xf numFmtId="164" fontId="23" fillId="3" borderId="29" xfId="13" applyFont="1" applyFill="1" applyBorder="1" applyAlignment="1"/>
    <xf numFmtId="164" fontId="23" fillId="3" borderId="10" xfId="13" applyFont="1" applyFill="1" applyBorder="1" applyAlignment="1"/>
    <xf numFmtId="0" fontId="16" fillId="3" borderId="29" xfId="0" applyFont="1" applyFill="1" applyBorder="1" applyAlignment="1"/>
    <xf numFmtId="0" fontId="16" fillId="3" borderId="10" xfId="0" applyFont="1" applyFill="1" applyBorder="1" applyAlignment="1"/>
    <xf numFmtId="164" fontId="23" fillId="3" borderId="34" xfId="13" applyFont="1" applyFill="1" applyBorder="1" applyAlignment="1"/>
    <xf numFmtId="164" fontId="23" fillId="3" borderId="5" xfId="13" applyFont="1" applyFill="1" applyBorder="1" applyAlignment="1"/>
    <xf numFmtId="0" fontId="0" fillId="0" borderId="10" xfId="0" applyBorder="1" applyAlignment="1"/>
    <xf numFmtId="0" fontId="30" fillId="3" borderId="0" xfId="0" applyFont="1" applyFill="1" applyAlignment="1">
      <alignment horizontal="right"/>
    </xf>
    <xf numFmtId="0" fontId="22" fillId="3" borderId="0" xfId="0" applyFont="1" applyFill="1" applyBorder="1" applyAlignment="1">
      <alignment horizontal="center"/>
    </xf>
    <xf numFmtId="164" fontId="23" fillId="3" borderId="25" xfId="13" applyFont="1" applyFill="1" applyBorder="1" applyAlignment="1"/>
    <xf numFmtId="164" fontId="23" fillId="3" borderId="4" xfId="13" applyFont="1" applyFill="1" applyBorder="1" applyAlignment="1"/>
    <xf numFmtId="0" fontId="0" fillId="3" borderId="29" xfId="0" applyFill="1" applyBorder="1" applyAlignment="1"/>
    <xf numFmtId="0" fontId="10" fillId="3" borderId="0" xfId="0" quotePrefix="1" applyFont="1" applyFill="1" applyBorder="1" applyAlignment="1">
      <alignment horizontal="left" vertical="top" wrapText="1" indent="1"/>
    </xf>
    <xf numFmtId="0" fontId="3" fillId="0" borderId="0" xfId="0" applyFont="1" applyFill="1" applyBorder="1" applyAlignment="1">
      <alignment horizontal="left" vertical="center" wrapText="1"/>
    </xf>
    <xf numFmtId="0" fontId="3" fillId="0" borderId="0" xfId="0" applyFont="1" applyFill="1" applyBorder="1" applyAlignment="1">
      <alignment horizontal="right" vertical="center" wrapText="1"/>
    </xf>
    <xf numFmtId="2" fontId="11" fillId="0" borderId="4" xfId="0" applyNumberFormat="1" applyFont="1" applyBorder="1" applyAlignment="1">
      <alignment horizontal="center" vertical="center"/>
    </xf>
    <xf numFmtId="0" fontId="0" fillId="0" borderId="4" xfId="0" applyBorder="1" applyAlignment="1">
      <alignment vertical="center"/>
    </xf>
    <xf numFmtId="0" fontId="11" fillId="0" borderId="4" xfId="0" applyFont="1" applyBorder="1" applyAlignment="1">
      <alignment horizontal="center" vertical="center"/>
    </xf>
    <xf numFmtId="0" fontId="3" fillId="0" borderId="13" xfId="0" applyFont="1" applyFill="1" applyBorder="1" applyAlignment="1">
      <alignment horizontal="center" vertical="center" wrapText="1"/>
    </xf>
    <xf numFmtId="0" fontId="3" fillId="0" borderId="38"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3" fillId="0" borderId="6" xfId="0" applyFont="1" applyFill="1" applyBorder="1" applyAlignment="1">
      <alignment horizontal="center" vertical="center" wrapText="1"/>
    </xf>
    <xf numFmtId="0" fontId="17" fillId="0" borderId="0" xfId="0" applyFont="1" applyBorder="1" applyAlignment="1">
      <alignment horizontal="center" vertical="center" wrapText="1"/>
    </xf>
  </cellXfs>
  <cellStyles count="16">
    <cellStyle name="=C:\WINNT\SYSTEM32\COMMAND.COM 2 2" xfId="9"/>
    <cellStyle name="Comma" xfId="13" builtinId="3"/>
    <cellStyle name="Comma 2" xfId="4"/>
    <cellStyle name="Comma 2 2" xfId="5"/>
    <cellStyle name="Comma 5 2" xfId="11"/>
    <cellStyle name="Normal" xfId="0" builtinId="0"/>
    <cellStyle name="Normal 10 2" xfId="8"/>
    <cellStyle name="Normal 193" xfId="6"/>
    <cellStyle name="Normal 2 2" xfId="2"/>
    <cellStyle name="Normal 2 2 2 2" xfId="3"/>
    <cellStyle name="Normal 25" xfId="1"/>
    <cellStyle name="Normal 3" xfId="14"/>
    <cellStyle name="Normal 33" xfId="7"/>
    <cellStyle name="Normal 5 2" xfId="10"/>
    <cellStyle name="Normal_SEBI CLAUSE 41 3" xfId="15"/>
    <cellStyle name="Percent 2 2" xfId="1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xdr:from>
      <xdr:col>1</xdr:col>
      <xdr:colOff>571500</xdr:colOff>
      <xdr:row>1</xdr:row>
      <xdr:rowOff>57150</xdr:rowOff>
    </xdr:from>
    <xdr:to>
      <xdr:col>1</xdr:col>
      <xdr:colOff>1781175</xdr:colOff>
      <xdr:row>8</xdr:row>
      <xdr:rowOff>161925</xdr:rowOff>
    </xdr:to>
    <xdr:pic>
      <xdr:nvPicPr>
        <xdr:cNvPr id="5" name="Picture 1400"/>
        <xdr:cNvPicPr>
          <a:picLocks noChangeAspect="1" noChangeArrowheads="1"/>
        </xdr:cNvPicPr>
      </xdr:nvPicPr>
      <xdr:blipFill>
        <a:blip xmlns:r="http://schemas.openxmlformats.org/officeDocument/2006/relationships" r:embed="rId1"/>
        <a:srcRect/>
        <a:stretch>
          <a:fillRect/>
        </a:stretch>
      </xdr:blipFill>
      <xdr:spPr bwMode="auto">
        <a:xfrm>
          <a:off x="885825" y="247650"/>
          <a:ext cx="1209675" cy="1676400"/>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552450</xdr:colOff>
      <xdr:row>1</xdr:row>
      <xdr:rowOff>47625</xdr:rowOff>
    </xdr:from>
    <xdr:to>
      <xdr:col>1</xdr:col>
      <xdr:colOff>1724025</xdr:colOff>
      <xdr:row>8</xdr:row>
      <xdr:rowOff>152400</xdr:rowOff>
    </xdr:to>
    <xdr:pic>
      <xdr:nvPicPr>
        <xdr:cNvPr id="3" name="Picture 1400"/>
        <xdr:cNvPicPr>
          <a:picLocks noChangeAspect="1" noChangeArrowheads="1"/>
        </xdr:cNvPicPr>
      </xdr:nvPicPr>
      <xdr:blipFill>
        <a:blip xmlns:r="http://schemas.openxmlformats.org/officeDocument/2006/relationships" r:embed="rId1"/>
        <a:srcRect/>
        <a:stretch>
          <a:fillRect/>
        </a:stretch>
      </xdr:blipFill>
      <xdr:spPr bwMode="auto">
        <a:xfrm>
          <a:off x="828675" y="238125"/>
          <a:ext cx="1171575" cy="1647825"/>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38</xdr:col>
      <xdr:colOff>24598</xdr:colOff>
      <xdr:row>167</xdr:row>
      <xdr:rowOff>57150</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23292812" cy="32249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6"/>
  <sheetViews>
    <sheetView workbookViewId="0">
      <selection activeCell="C13" sqref="C13"/>
    </sheetView>
  </sheetViews>
  <sheetFormatPr defaultRowHeight="15" x14ac:dyDescent="0.25"/>
  <cols>
    <col min="2" max="2" width="51.7109375" customWidth="1"/>
    <col min="3" max="3" width="14" bestFit="1" customWidth="1"/>
    <col min="4" max="4" width="10.85546875" bestFit="1" customWidth="1"/>
    <col min="6" max="6" width="35.140625" customWidth="1"/>
    <col min="7" max="7" width="16.5703125" bestFit="1" customWidth="1"/>
    <col min="8" max="8" width="19.28515625" customWidth="1"/>
    <col min="9" max="9" width="13.85546875" customWidth="1"/>
    <col min="10" max="10" width="15.7109375" customWidth="1"/>
    <col min="11" max="11" width="15.7109375" bestFit="1" customWidth="1"/>
    <col min="12" max="12" width="12" customWidth="1"/>
  </cols>
  <sheetData>
    <row r="1" spans="1:14" ht="17.25" x14ac:dyDescent="0.25">
      <c r="A1" s="158" t="s">
        <v>132</v>
      </c>
      <c r="B1" s="158"/>
      <c r="C1" s="158"/>
      <c r="D1" s="158"/>
      <c r="G1" s="2">
        <f>C5-C9</f>
        <v>17750.212402899168</v>
      </c>
      <c r="H1">
        <f>G1*27.82%</f>
        <v>4938.1090904865487</v>
      </c>
    </row>
    <row r="2" spans="1:14" x14ac:dyDescent="0.25">
      <c r="A2" s="18"/>
      <c r="B2" s="19"/>
      <c r="C2" s="20"/>
      <c r="D2" s="20"/>
    </row>
    <row r="3" spans="1:14" x14ac:dyDescent="0.25">
      <c r="A3" s="21" t="s">
        <v>94</v>
      </c>
      <c r="B3" s="21" t="s">
        <v>0</v>
      </c>
      <c r="C3" s="22" t="s">
        <v>95</v>
      </c>
      <c r="D3" s="22" t="s">
        <v>96</v>
      </c>
      <c r="F3" t="s">
        <v>104</v>
      </c>
    </row>
    <row r="4" spans="1:14" x14ac:dyDescent="0.25">
      <c r="A4" s="23"/>
      <c r="B4" s="24"/>
      <c r="C4" s="25"/>
      <c r="D4" s="25"/>
      <c r="F4" s="31"/>
      <c r="G4" s="31" t="s">
        <v>105</v>
      </c>
      <c r="H4" s="31" t="s">
        <v>106</v>
      </c>
      <c r="I4" s="31" t="s">
        <v>107</v>
      </c>
      <c r="J4" s="31" t="s">
        <v>108</v>
      </c>
      <c r="K4" s="31" t="s">
        <v>109</v>
      </c>
      <c r="L4" s="31" t="s">
        <v>110</v>
      </c>
    </row>
    <row r="5" spans="1:14" x14ac:dyDescent="0.25">
      <c r="A5" s="159">
        <v>1</v>
      </c>
      <c r="B5" s="24" t="s">
        <v>99</v>
      </c>
      <c r="C5" s="34">
        <f>G18</f>
        <v>551367.93148777075</v>
      </c>
      <c r="D5" s="35"/>
      <c r="F5" s="31" t="s">
        <v>50</v>
      </c>
      <c r="G5" s="32">
        <v>9975339.2645870168</v>
      </c>
      <c r="H5" s="32">
        <v>1097287.3191045718</v>
      </c>
      <c r="I5" s="32">
        <v>-1003767.19</v>
      </c>
      <c r="J5" s="32">
        <v>10068859.39369159</v>
      </c>
      <c r="K5" s="32">
        <v>1341070.2058519318</v>
      </c>
      <c r="L5" s="32">
        <v>-243782.88674736</v>
      </c>
    </row>
    <row r="6" spans="1:14" x14ac:dyDescent="0.25">
      <c r="A6" s="160"/>
      <c r="B6" s="24" t="s">
        <v>100</v>
      </c>
      <c r="C6" s="35"/>
      <c r="D6" s="35">
        <f>+C5</f>
        <v>551367.93148777075</v>
      </c>
      <c r="F6" s="31" t="s">
        <v>75</v>
      </c>
      <c r="G6" s="32">
        <v>10068859.39369159</v>
      </c>
      <c r="H6" s="32">
        <v>1107574.533306075</v>
      </c>
      <c r="I6" s="32">
        <v>-1474293.58</v>
      </c>
      <c r="J6" s="32">
        <v>9702140.3469976652</v>
      </c>
      <c r="K6" s="32">
        <v>1241597.7816176976</v>
      </c>
      <c r="L6" s="32">
        <v>-134023.24831162253</v>
      </c>
    </row>
    <row r="7" spans="1:14" x14ac:dyDescent="0.25">
      <c r="A7" s="161"/>
      <c r="B7" s="24" t="s">
        <v>129</v>
      </c>
      <c r="C7" s="35"/>
      <c r="D7" s="35"/>
      <c r="F7" s="31" t="s">
        <v>73</v>
      </c>
      <c r="G7" s="32">
        <v>9702140.3469976652</v>
      </c>
      <c r="H7" s="32">
        <v>1067235.4381697432</v>
      </c>
      <c r="I7" s="32">
        <v>-2553395.23</v>
      </c>
      <c r="J7" s="32">
        <v>8215980.5551674087</v>
      </c>
      <c r="K7" s="32">
        <v>1102735.8629755415</v>
      </c>
      <c r="L7" s="32">
        <v>-35500.424805798335</v>
      </c>
    </row>
    <row r="8" spans="1:14" x14ac:dyDescent="0.25">
      <c r="A8" s="26"/>
      <c r="B8" s="24"/>
      <c r="C8" s="35"/>
      <c r="D8" s="35"/>
      <c r="F8" s="31" t="s">
        <v>111</v>
      </c>
      <c r="G8" s="32">
        <v>8215980.5551674087</v>
      </c>
      <c r="H8" s="32">
        <v>903757.86106841499</v>
      </c>
      <c r="I8" s="32">
        <v>-2485770.6800000002</v>
      </c>
      <c r="J8" s="32">
        <v>6633967.7362358235</v>
      </c>
      <c r="K8" s="32">
        <v>873944.31471919408</v>
      </c>
      <c r="L8" s="32">
        <v>29813.546349220909</v>
      </c>
      <c r="N8">
        <f>L8/4</f>
        <v>7453.3865873052273</v>
      </c>
    </row>
    <row r="9" spans="1:14" ht="15.75" x14ac:dyDescent="0.25">
      <c r="A9" s="159">
        <v>2</v>
      </c>
      <c r="B9" s="27" t="s">
        <v>20</v>
      </c>
      <c r="C9" s="34">
        <f>G15</f>
        <v>533617.71908487158</v>
      </c>
      <c r="D9" s="35"/>
      <c r="F9" s="31" t="s">
        <v>112</v>
      </c>
      <c r="G9" s="32">
        <v>6633967.7362358235</v>
      </c>
      <c r="H9" s="32">
        <v>729736.45098594064</v>
      </c>
      <c r="I9" s="32">
        <v>-1269112.5900000001</v>
      </c>
      <c r="J9" s="32">
        <v>6094591.5972217638</v>
      </c>
      <c r="K9" s="32">
        <v>661865.18010356394</v>
      </c>
      <c r="L9" s="32">
        <v>67871.270882376703</v>
      </c>
    </row>
    <row r="10" spans="1:14" x14ac:dyDescent="0.25">
      <c r="A10" s="160"/>
      <c r="B10" s="24" t="s">
        <v>102</v>
      </c>
      <c r="C10" s="35"/>
      <c r="D10" s="35">
        <f>+C9</f>
        <v>533617.71908487158</v>
      </c>
      <c r="F10" s="31" t="s">
        <v>113</v>
      </c>
      <c r="G10" s="32">
        <v>6094591.5972217638</v>
      </c>
      <c r="H10" s="32">
        <v>670405.07569439407</v>
      </c>
      <c r="I10" s="32">
        <v>-2219176</v>
      </c>
      <c r="J10" s="32">
        <v>4545820.6729161581</v>
      </c>
      <c r="K10" s="32">
        <v>558673.97250183136</v>
      </c>
      <c r="L10" s="32">
        <v>111731.1031925627</v>
      </c>
      <c r="N10">
        <f>N8*2</f>
        <v>14906.773174610455</v>
      </c>
    </row>
    <row r="11" spans="1:14" ht="30" x14ac:dyDescent="0.25">
      <c r="A11" s="161"/>
      <c r="B11" s="24" t="s">
        <v>130</v>
      </c>
      <c r="C11" s="35"/>
      <c r="D11" s="35"/>
      <c r="F11" s="31" t="s">
        <v>114</v>
      </c>
      <c r="G11" s="32">
        <v>4545820.6729161581</v>
      </c>
      <c r="H11" s="32">
        <v>500040.27402077737</v>
      </c>
      <c r="I11" s="32">
        <v>-2171954.0099999998</v>
      </c>
      <c r="J11" s="32">
        <v>2873906.9369369354</v>
      </c>
      <c r="K11" s="32">
        <v>386554.99117986136</v>
      </c>
      <c r="L11" s="32">
        <v>113485.28284091601</v>
      </c>
    </row>
    <row r="12" spans="1:14" x14ac:dyDescent="0.25">
      <c r="A12" s="26"/>
      <c r="B12" s="24"/>
      <c r="C12" s="35"/>
      <c r="D12" s="35"/>
      <c r="F12" s="31" t="s">
        <v>115</v>
      </c>
      <c r="G12" s="32">
        <v>2873906.9369369354</v>
      </c>
      <c r="H12" s="32">
        <v>316129.76306306291</v>
      </c>
      <c r="I12" s="32">
        <v>-3190036.7</v>
      </c>
      <c r="J12" s="32">
        <v>0</v>
      </c>
      <c r="K12" s="32">
        <v>225724.40646336245</v>
      </c>
      <c r="L12" s="32">
        <v>90405.356599700463</v>
      </c>
    </row>
    <row r="13" spans="1:14" x14ac:dyDescent="0.25">
      <c r="A13" s="155">
        <v>3</v>
      </c>
      <c r="B13" s="28" t="s">
        <v>18</v>
      </c>
      <c r="C13" s="36" t="e">
        <f>#REF!-#REF!</f>
        <v>#REF!</v>
      </c>
      <c r="D13" s="37"/>
      <c r="F13" s="31"/>
      <c r="G13" s="32">
        <v>58110606.503754355</v>
      </c>
      <c r="H13" s="32">
        <v>6392166.7154129799</v>
      </c>
      <c r="I13" s="32">
        <v>-16367505.98</v>
      </c>
      <c r="J13" s="32"/>
      <c r="K13" s="32">
        <v>6392166.7154129827</v>
      </c>
      <c r="L13" s="32">
        <v>-4.0745362639427185E-9</v>
      </c>
    </row>
    <row r="14" spans="1:14" x14ac:dyDescent="0.25">
      <c r="A14" s="156"/>
      <c r="B14" s="28" t="s">
        <v>128</v>
      </c>
      <c r="C14" s="37"/>
      <c r="D14" s="36" t="e">
        <f>+C13</f>
        <v>#REF!</v>
      </c>
      <c r="G14" s="2"/>
      <c r="H14" s="2"/>
      <c r="I14" s="2"/>
      <c r="J14" s="2"/>
      <c r="K14" s="2"/>
      <c r="L14" s="2"/>
    </row>
    <row r="15" spans="1:14" ht="30" x14ac:dyDescent="0.25">
      <c r="A15" s="157"/>
      <c r="B15" s="29" t="s">
        <v>127</v>
      </c>
      <c r="C15" s="37"/>
      <c r="D15" s="37"/>
      <c r="F15" t="s">
        <v>97</v>
      </c>
      <c r="G15" s="2">
        <f>H7/2</f>
        <v>533617.71908487158</v>
      </c>
      <c r="H15" s="2"/>
      <c r="I15" s="2"/>
      <c r="J15" s="2"/>
      <c r="K15" s="2"/>
      <c r="L15" s="2"/>
    </row>
    <row r="16" spans="1:14" x14ac:dyDescent="0.25">
      <c r="A16" s="30"/>
      <c r="B16" s="29"/>
      <c r="C16" s="37"/>
      <c r="D16" s="37"/>
      <c r="F16" t="s">
        <v>98</v>
      </c>
      <c r="G16" s="2"/>
      <c r="H16" s="2">
        <f>H7/2</f>
        <v>533617.71908487158</v>
      </c>
      <c r="I16" s="2"/>
      <c r="J16" s="2"/>
      <c r="K16" s="2"/>
      <c r="L16" s="2"/>
    </row>
    <row r="17" spans="1:12" x14ac:dyDescent="0.25">
      <c r="A17" s="155">
        <v>4</v>
      </c>
      <c r="B17" s="28" t="s">
        <v>18</v>
      </c>
      <c r="C17" s="36" t="e">
        <f>C13*27.82%</f>
        <v>#REF!</v>
      </c>
      <c r="D17" s="37"/>
      <c r="G17" s="2"/>
      <c r="H17" s="2"/>
      <c r="I17" s="2"/>
      <c r="J17" s="2"/>
      <c r="K17" s="2"/>
      <c r="L17" s="2"/>
    </row>
    <row r="18" spans="1:12" x14ac:dyDescent="0.25">
      <c r="A18" s="156"/>
      <c r="B18" s="28" t="s">
        <v>101</v>
      </c>
      <c r="C18" s="37"/>
      <c r="D18" s="36" t="e">
        <f>+C17</f>
        <v>#REF!</v>
      </c>
      <c r="F18" t="s">
        <v>116</v>
      </c>
      <c r="G18" s="2">
        <f>K7/2</f>
        <v>551367.93148777075</v>
      </c>
      <c r="H18" s="2"/>
      <c r="I18" s="2"/>
      <c r="J18" s="2"/>
      <c r="K18" s="2"/>
      <c r="L18" s="2"/>
    </row>
    <row r="19" spans="1:12" ht="30" x14ac:dyDescent="0.25">
      <c r="A19" s="157"/>
      <c r="B19" s="29" t="s">
        <v>131</v>
      </c>
      <c r="C19" s="37"/>
      <c r="D19" s="37"/>
      <c r="F19" t="s">
        <v>117</v>
      </c>
      <c r="G19" s="2"/>
      <c r="H19" s="2">
        <f>K7/2</f>
        <v>551367.93148777075</v>
      </c>
      <c r="I19" s="2"/>
      <c r="J19" s="2"/>
      <c r="K19" s="2"/>
      <c r="L19" s="2"/>
    </row>
    <row r="20" spans="1:12" x14ac:dyDescent="0.25">
      <c r="A20" s="30"/>
      <c r="B20" s="29"/>
      <c r="C20" s="37"/>
      <c r="D20" s="37"/>
      <c r="G20" s="2"/>
      <c r="H20" s="2"/>
      <c r="I20" s="2"/>
      <c r="J20" s="2"/>
      <c r="K20" s="2"/>
      <c r="L20" s="2"/>
    </row>
    <row r="21" spans="1:12" x14ac:dyDescent="0.25">
      <c r="A21" s="155">
        <v>5</v>
      </c>
      <c r="B21" s="28" t="s">
        <v>20</v>
      </c>
      <c r="C21" s="36">
        <v>4938.1099999999997</v>
      </c>
      <c r="D21" s="37"/>
      <c r="G21" s="2">
        <f>G15-G18</f>
        <v>-17750.212402899168</v>
      </c>
      <c r="H21" s="2"/>
      <c r="I21" s="2"/>
      <c r="J21" s="2"/>
      <c r="K21" s="2"/>
      <c r="L21" s="2"/>
    </row>
    <row r="22" spans="1:12" x14ac:dyDescent="0.25">
      <c r="A22" s="156"/>
      <c r="B22" s="28" t="s">
        <v>101</v>
      </c>
      <c r="C22" s="37"/>
      <c r="D22" s="36">
        <f>+C21</f>
        <v>4938.1099999999997</v>
      </c>
      <c r="G22" s="2"/>
      <c r="H22" s="2">
        <f>H16-H19</f>
        <v>-17750.212402899168</v>
      </c>
      <c r="I22" s="2"/>
      <c r="J22" s="2"/>
      <c r="K22" s="2"/>
      <c r="L22" s="2"/>
    </row>
    <row r="23" spans="1:12" ht="45" x14ac:dyDescent="0.25">
      <c r="A23" s="157"/>
      <c r="B23" s="29" t="s">
        <v>103</v>
      </c>
      <c r="C23" s="37"/>
      <c r="D23" s="37"/>
      <c r="I23" s="2"/>
      <c r="J23" s="2"/>
      <c r="K23" s="2"/>
      <c r="L23" s="2"/>
    </row>
    <row r="24" spans="1:12" x14ac:dyDescent="0.25">
      <c r="I24" s="2"/>
      <c r="J24" s="2"/>
      <c r="K24" s="2"/>
      <c r="L24" s="2"/>
    </row>
    <row r="25" spans="1:12" x14ac:dyDescent="0.25">
      <c r="E25" s="2"/>
      <c r="I25" s="2"/>
      <c r="J25" s="2"/>
      <c r="K25" s="2"/>
      <c r="L25" s="2"/>
    </row>
    <row r="26" spans="1:12" x14ac:dyDescent="0.25">
      <c r="I26" s="2"/>
      <c r="J26" s="2"/>
      <c r="K26" s="2"/>
      <c r="L26" s="2"/>
    </row>
  </sheetData>
  <mergeCells count="6">
    <mergeCell ref="A21:A23"/>
    <mergeCell ref="A1:D1"/>
    <mergeCell ref="A5:A7"/>
    <mergeCell ref="A9:A11"/>
    <mergeCell ref="A13:A15"/>
    <mergeCell ref="A17:A19"/>
  </mergeCells>
  <pageMargins left="0.7" right="0.7" top="0.75" bottom="0.75" header="0.3" footer="0.3"/>
  <pageSetup paperSize="9" orientation="landscape" verticalDpi="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2"/>
  <sheetViews>
    <sheetView workbookViewId="0">
      <selection activeCell="L14" sqref="L14"/>
    </sheetView>
  </sheetViews>
  <sheetFormatPr defaultRowHeight="15" x14ac:dyDescent="0.25"/>
  <cols>
    <col min="1" max="1" width="7.5703125" customWidth="1"/>
    <col min="2" max="2" width="53" customWidth="1"/>
    <col min="3" max="3" width="15" bestFit="1" customWidth="1"/>
    <col min="4" max="4" width="0.28515625" customWidth="1"/>
    <col min="5" max="5" width="15" bestFit="1" customWidth="1"/>
    <col min="6" max="6" width="17" customWidth="1"/>
    <col min="7" max="7" width="13.85546875" customWidth="1"/>
    <col min="8" max="8" width="11.85546875" customWidth="1"/>
  </cols>
  <sheetData>
    <row r="1" spans="1:8" ht="21" customHeight="1" x14ac:dyDescent="0.25">
      <c r="A1" s="163" t="s">
        <v>79</v>
      </c>
      <c r="B1" s="163"/>
      <c r="C1" s="163"/>
      <c r="D1" s="163"/>
      <c r="E1" s="163"/>
      <c r="F1" s="163"/>
      <c r="G1" s="163"/>
      <c r="H1" s="163"/>
    </row>
    <row r="2" spans="1:8" ht="18" x14ac:dyDescent="0.25">
      <c r="A2" s="164" t="s">
        <v>80</v>
      </c>
      <c r="B2" s="164"/>
      <c r="C2" s="164"/>
      <c r="D2" s="164"/>
      <c r="E2" s="164"/>
      <c r="F2" s="164"/>
      <c r="G2" s="164"/>
      <c r="H2" s="164"/>
    </row>
    <row r="3" spans="1:8" s="38" customFormat="1" ht="18" x14ac:dyDescent="0.25">
      <c r="A3" s="165" t="s">
        <v>121</v>
      </c>
      <c r="B3" s="165"/>
      <c r="C3" s="165"/>
      <c r="D3" s="165"/>
      <c r="E3" s="165"/>
      <c r="F3" s="165"/>
      <c r="G3" s="165"/>
      <c r="H3" s="165"/>
    </row>
    <row r="4" spans="1:8" s="5" customFormat="1" ht="15.75" x14ac:dyDescent="0.25">
      <c r="A4" s="39" t="s">
        <v>92</v>
      </c>
      <c r="B4" s="39" t="s">
        <v>93</v>
      </c>
      <c r="C4" s="6" t="s">
        <v>74</v>
      </c>
      <c r="D4" s="39"/>
      <c r="E4" s="40" t="s">
        <v>44</v>
      </c>
      <c r="F4" s="48" t="s">
        <v>118</v>
      </c>
      <c r="G4" s="48" t="s">
        <v>119</v>
      </c>
      <c r="H4" s="49" t="s">
        <v>120</v>
      </c>
    </row>
    <row r="5" spans="1:8" s="38" customFormat="1" ht="15.75" x14ac:dyDescent="0.25">
      <c r="A5" s="7" t="s">
        <v>87</v>
      </c>
      <c r="B5" s="8" t="s">
        <v>122</v>
      </c>
      <c r="C5" s="162"/>
      <c r="D5" s="162"/>
      <c r="E5" s="162"/>
      <c r="F5" s="3"/>
      <c r="G5" s="3"/>
      <c r="H5" s="3"/>
    </row>
    <row r="6" spans="1:8" s="38" customFormat="1" ht="15.75" x14ac:dyDescent="0.25">
      <c r="A6" s="14">
        <v>1</v>
      </c>
      <c r="B6" s="12" t="s">
        <v>56</v>
      </c>
      <c r="C6" s="15">
        <v>13200</v>
      </c>
      <c r="D6" s="43"/>
      <c r="E6" s="16">
        <v>19000</v>
      </c>
      <c r="F6" s="3">
        <v>0</v>
      </c>
      <c r="G6" s="3">
        <f>C6-E6</f>
        <v>-5800</v>
      </c>
      <c r="H6" s="3">
        <f>G6*100/E6</f>
        <v>-30.526315789473685</v>
      </c>
    </row>
    <row r="7" spans="1:8" s="38" customFormat="1" ht="15.75" x14ac:dyDescent="0.25">
      <c r="A7" s="14">
        <v>2</v>
      </c>
      <c r="B7" s="12" t="s">
        <v>57</v>
      </c>
      <c r="C7" s="16">
        <v>0</v>
      </c>
      <c r="D7" s="43"/>
      <c r="E7" s="16">
        <v>254000</v>
      </c>
      <c r="F7" s="3">
        <v>0</v>
      </c>
      <c r="G7" s="3">
        <f>C7-E7</f>
        <v>-254000</v>
      </c>
      <c r="H7" s="3">
        <f>G7*100/E7</f>
        <v>-100</v>
      </c>
    </row>
    <row r="8" spans="1:8" s="38" customFormat="1" ht="15.75" x14ac:dyDescent="0.25">
      <c r="A8" s="14">
        <v>3</v>
      </c>
      <c r="B8" s="12" t="s">
        <v>58</v>
      </c>
      <c r="C8" s="15">
        <v>66981.77</v>
      </c>
      <c r="D8" s="43"/>
      <c r="E8" s="16">
        <v>82670.47</v>
      </c>
      <c r="F8" s="3">
        <v>0</v>
      </c>
      <c r="G8" s="3">
        <f>C8-E8</f>
        <v>-15688.699999999997</v>
      </c>
      <c r="H8" s="3">
        <f>G8*100/E8</f>
        <v>-18.977393015910032</v>
      </c>
    </row>
    <row r="9" spans="1:8" s="38" customFormat="1" ht="15.75" x14ac:dyDescent="0.25">
      <c r="A9" s="14">
        <v>4</v>
      </c>
      <c r="B9" s="12" t="s">
        <v>59</v>
      </c>
      <c r="C9" s="15">
        <v>135890</v>
      </c>
      <c r="D9" s="43"/>
      <c r="E9" s="16">
        <v>0</v>
      </c>
      <c r="F9" s="3">
        <f t="shared" ref="F9:F14" si="0">C9-E9</f>
        <v>135890</v>
      </c>
      <c r="G9" s="51">
        <v>0</v>
      </c>
      <c r="H9" s="3">
        <v>100</v>
      </c>
    </row>
    <row r="10" spans="1:8" s="38" customFormat="1" ht="15.75" x14ac:dyDescent="0.25">
      <c r="A10" s="14">
        <v>5</v>
      </c>
      <c r="B10" s="12" t="s">
        <v>60</v>
      </c>
      <c r="C10" s="15">
        <f>24400+189748</f>
        <v>214148</v>
      </c>
      <c r="D10" s="43"/>
      <c r="E10" s="16">
        <f>20000+2000</f>
        <v>22000</v>
      </c>
      <c r="F10" s="3">
        <f t="shared" si="0"/>
        <v>192148</v>
      </c>
      <c r="G10" s="51">
        <v>0</v>
      </c>
      <c r="H10" s="3">
        <f t="shared" ref="H10:H14" si="1">F10*100/E10</f>
        <v>873.4</v>
      </c>
    </row>
    <row r="11" spans="1:8" s="38" customFormat="1" ht="15.75" x14ac:dyDescent="0.25">
      <c r="A11" s="14">
        <v>6</v>
      </c>
      <c r="B11" s="12" t="s">
        <v>61</v>
      </c>
      <c r="C11" s="15">
        <v>333113</v>
      </c>
      <c r="D11" s="43"/>
      <c r="E11" s="16">
        <v>96276</v>
      </c>
      <c r="F11" s="3">
        <f t="shared" si="0"/>
        <v>236837</v>
      </c>
      <c r="G11" s="51">
        <v>0</v>
      </c>
      <c r="H11" s="3">
        <f t="shared" si="1"/>
        <v>245.99796418629774</v>
      </c>
    </row>
    <row r="12" spans="1:8" s="38" customFormat="1" ht="15.75" x14ac:dyDescent="0.25">
      <c r="A12" s="14">
        <v>7</v>
      </c>
      <c r="B12" s="12" t="s">
        <v>62</v>
      </c>
      <c r="C12" s="15">
        <f>92228.85+2795-5.73</f>
        <v>95018.12000000001</v>
      </c>
      <c r="D12" s="43"/>
      <c r="E12" s="16">
        <f>94831.58-34.24</f>
        <v>94797.34</v>
      </c>
      <c r="F12" s="3">
        <f t="shared" si="0"/>
        <v>220.78000000001339</v>
      </c>
      <c r="G12" s="51">
        <v>0</v>
      </c>
      <c r="H12" s="3">
        <f t="shared" si="1"/>
        <v>0.23289683022752897</v>
      </c>
    </row>
    <row r="13" spans="1:8" s="38" customFormat="1" ht="15.75" x14ac:dyDescent="0.25">
      <c r="A13" s="14">
        <v>8</v>
      </c>
      <c r="B13" s="12" t="s">
        <v>63</v>
      </c>
      <c r="C13" s="15">
        <v>117409</v>
      </c>
      <c r="D13" s="43"/>
      <c r="E13" s="16">
        <v>106365</v>
      </c>
      <c r="F13" s="3">
        <f t="shared" si="0"/>
        <v>11044</v>
      </c>
      <c r="G13" s="51">
        <v>0</v>
      </c>
      <c r="H13" s="3">
        <f t="shared" si="1"/>
        <v>10.38311474639214</v>
      </c>
    </row>
    <row r="14" spans="1:8" s="38" customFormat="1" ht="15.75" x14ac:dyDescent="0.25">
      <c r="A14" s="14">
        <v>9</v>
      </c>
      <c r="B14" s="12" t="s">
        <v>64</v>
      </c>
      <c r="C14" s="15">
        <v>14480</v>
      </c>
      <c r="D14" s="43"/>
      <c r="E14" s="16">
        <v>11098</v>
      </c>
      <c r="F14" s="3">
        <f t="shared" si="0"/>
        <v>3382</v>
      </c>
      <c r="G14" s="51">
        <v>0</v>
      </c>
      <c r="H14" s="3">
        <f t="shared" si="1"/>
        <v>30.473959271940892</v>
      </c>
    </row>
    <row r="15" spans="1:8" s="38" customFormat="1" ht="15.75" x14ac:dyDescent="0.25">
      <c r="A15" s="14">
        <v>10</v>
      </c>
      <c r="B15" s="12" t="s">
        <v>65</v>
      </c>
      <c r="C15" s="15">
        <v>48309</v>
      </c>
      <c r="D15" s="43"/>
      <c r="E15" s="16">
        <v>104217</v>
      </c>
      <c r="F15" s="3">
        <v>0</v>
      </c>
      <c r="G15" s="3">
        <f>C15-E15</f>
        <v>-55908</v>
      </c>
      <c r="H15" s="3">
        <f t="shared" ref="H15:H23" si="2">G15*100/E15</f>
        <v>-53.645758369555828</v>
      </c>
    </row>
    <row r="16" spans="1:8" s="38" customFormat="1" ht="15.75" x14ac:dyDescent="0.25">
      <c r="A16" s="14">
        <v>11</v>
      </c>
      <c r="B16" s="12" t="s">
        <v>66</v>
      </c>
      <c r="C16" s="16">
        <v>0</v>
      </c>
      <c r="D16" s="43"/>
      <c r="E16" s="16">
        <f>2500</f>
        <v>2500</v>
      </c>
      <c r="F16" s="3">
        <v>0</v>
      </c>
      <c r="G16" s="3">
        <f>C16-E16</f>
        <v>-2500</v>
      </c>
      <c r="H16" s="3">
        <f t="shared" si="2"/>
        <v>-100</v>
      </c>
    </row>
    <row r="17" spans="1:8" s="38" customFormat="1" ht="15.75" x14ac:dyDescent="0.25">
      <c r="A17" s="14">
        <v>12</v>
      </c>
      <c r="B17" s="12" t="s">
        <v>67</v>
      </c>
      <c r="C17" s="15">
        <v>9000</v>
      </c>
      <c r="D17" s="43"/>
      <c r="E17" s="16">
        <v>13500</v>
      </c>
      <c r="F17" s="3">
        <v>0</v>
      </c>
      <c r="G17" s="3">
        <f>C17-E17</f>
        <v>-4500</v>
      </c>
      <c r="H17" s="3">
        <f t="shared" si="2"/>
        <v>-33.333333333333336</v>
      </c>
    </row>
    <row r="18" spans="1:8" s="38" customFormat="1" ht="15.75" x14ac:dyDescent="0.25">
      <c r="A18" s="14">
        <v>13</v>
      </c>
      <c r="B18" s="12" t="s">
        <v>68</v>
      </c>
      <c r="C18" s="15">
        <v>80074</v>
      </c>
      <c r="D18" s="43"/>
      <c r="E18" s="16">
        <v>120284</v>
      </c>
      <c r="F18" s="3">
        <v>0</v>
      </c>
      <c r="G18" s="3">
        <f>C18-E18</f>
        <v>-40210</v>
      </c>
      <c r="H18" s="3">
        <f t="shared" si="2"/>
        <v>-33.42921751853946</v>
      </c>
    </row>
    <row r="19" spans="1:8" s="38" customFormat="1" ht="15.75" x14ac:dyDescent="0.25">
      <c r="A19" s="14">
        <v>14</v>
      </c>
      <c r="B19" s="12" t="s">
        <v>69</v>
      </c>
      <c r="C19" s="15">
        <v>143651</v>
      </c>
      <c r="D19" s="43"/>
      <c r="E19" s="16">
        <v>205307</v>
      </c>
      <c r="F19" s="3">
        <v>0</v>
      </c>
      <c r="G19" s="3">
        <f>C19-E19</f>
        <v>-61656</v>
      </c>
      <c r="H19" s="3">
        <f t="shared" si="2"/>
        <v>-30.031124121437653</v>
      </c>
    </row>
    <row r="20" spans="1:8" s="38" customFormat="1" ht="15.75" x14ac:dyDescent="0.25">
      <c r="A20" s="14">
        <v>15</v>
      </c>
      <c r="B20" s="12" t="s">
        <v>76</v>
      </c>
      <c r="C20" s="15">
        <v>65700</v>
      </c>
      <c r="D20" s="43"/>
      <c r="E20" s="16">
        <v>0</v>
      </c>
      <c r="F20" s="3">
        <f>C20-E20</f>
        <v>65700</v>
      </c>
      <c r="G20" s="51">
        <v>0</v>
      </c>
      <c r="H20" s="3">
        <v>100</v>
      </c>
    </row>
    <row r="21" spans="1:8" s="38" customFormat="1" ht="15.75" x14ac:dyDescent="0.25">
      <c r="A21" s="14">
        <v>16</v>
      </c>
      <c r="B21" s="12" t="s">
        <v>70</v>
      </c>
      <c r="C21" s="15">
        <v>1200</v>
      </c>
      <c r="D21" s="43"/>
      <c r="E21" s="16">
        <v>3850</v>
      </c>
      <c r="F21" s="3">
        <v>0</v>
      </c>
      <c r="G21" s="3">
        <f>C21-E21</f>
        <v>-2650</v>
      </c>
      <c r="H21" s="3">
        <f t="shared" si="2"/>
        <v>-68.831168831168824</v>
      </c>
    </row>
    <row r="22" spans="1:8" s="38" customFormat="1" ht="15.75" x14ac:dyDescent="0.25">
      <c r="A22" s="14">
        <v>17</v>
      </c>
      <c r="B22" s="12" t="s">
        <v>71</v>
      </c>
      <c r="C22" s="15">
        <v>3000</v>
      </c>
      <c r="D22" s="43"/>
      <c r="E22" s="16">
        <v>2550</v>
      </c>
      <c r="F22" s="3">
        <f>C22-E22</f>
        <v>450</v>
      </c>
      <c r="G22" s="51">
        <v>0</v>
      </c>
      <c r="H22" s="3">
        <f t="shared" ref="H22:H24" si="3">F22*100/E22</f>
        <v>17.647058823529413</v>
      </c>
    </row>
    <row r="23" spans="1:8" s="38" customFormat="1" ht="15.75" x14ac:dyDescent="0.25">
      <c r="A23" s="14">
        <v>18</v>
      </c>
      <c r="B23" s="12" t="s">
        <v>78</v>
      </c>
      <c r="C23" s="15">
        <v>24570</v>
      </c>
      <c r="D23" s="43"/>
      <c r="E23" s="16">
        <v>45500</v>
      </c>
      <c r="F23" s="3">
        <v>0</v>
      </c>
      <c r="G23" s="3">
        <f>C23-E23</f>
        <v>-20930</v>
      </c>
      <c r="H23" s="3">
        <f t="shared" si="2"/>
        <v>-46</v>
      </c>
    </row>
    <row r="24" spans="1:8" s="38" customFormat="1" ht="15.75" x14ac:dyDescent="0.25">
      <c r="A24" s="14">
        <v>19</v>
      </c>
      <c r="B24" s="12" t="s">
        <v>72</v>
      </c>
      <c r="C24" s="15">
        <v>1814</v>
      </c>
      <c r="D24" s="43"/>
      <c r="E24" s="16">
        <v>1199</v>
      </c>
      <c r="F24" s="3">
        <f>C24-E24</f>
        <v>615</v>
      </c>
      <c r="G24" s="51">
        <v>0</v>
      </c>
      <c r="H24" s="3">
        <f t="shared" si="3"/>
        <v>51.292743953294412</v>
      </c>
    </row>
    <row r="25" spans="1:8" s="38" customFormat="1" ht="15.75" x14ac:dyDescent="0.25">
      <c r="A25" s="44"/>
      <c r="B25" s="14" t="s">
        <v>81</v>
      </c>
      <c r="C25" s="16">
        <f>SUM(C6:C24)</f>
        <v>1367557.8900000001</v>
      </c>
      <c r="D25" s="16"/>
      <c r="E25" s="16">
        <f>SUM(E6:E24)</f>
        <v>1185113.81</v>
      </c>
      <c r="F25" s="3">
        <f>SUM(F6:F24)</f>
        <v>646286.78</v>
      </c>
      <c r="G25" s="51">
        <f>SUM(G6:G24)</f>
        <v>-463842.7</v>
      </c>
      <c r="H25" s="52">
        <f>(C25-E25)*100/E25</f>
        <v>15.394646358901181</v>
      </c>
    </row>
    <row r="26" spans="1:8" ht="18" customHeight="1" x14ac:dyDescent="0.25">
      <c r="A26" s="7" t="s">
        <v>88</v>
      </c>
      <c r="B26" s="8" t="s">
        <v>123</v>
      </c>
      <c r="C26" s="41"/>
      <c r="D26" s="42"/>
      <c r="E26" s="41"/>
      <c r="F26" s="50"/>
      <c r="G26" s="50"/>
      <c r="H26" s="50"/>
    </row>
    <row r="27" spans="1:8" ht="18" customHeight="1" x14ac:dyDescent="0.25">
      <c r="A27" s="9">
        <v>1</v>
      </c>
      <c r="B27" s="8" t="s">
        <v>21</v>
      </c>
      <c r="C27" s="10">
        <f>644815+282509</f>
        <v>927324</v>
      </c>
      <c r="D27" s="11"/>
      <c r="E27" s="11">
        <f>751454+193076</f>
        <v>944530</v>
      </c>
      <c r="F27" s="3">
        <v>0</v>
      </c>
      <c r="G27" s="3">
        <f>C27-E27</f>
        <v>-17206</v>
      </c>
      <c r="H27" s="3">
        <f>G27*100/E27</f>
        <v>-1.8216467449419287</v>
      </c>
    </row>
    <row r="28" spans="1:8" ht="18" customHeight="1" x14ac:dyDescent="0.25">
      <c r="A28" s="9">
        <v>2</v>
      </c>
      <c r="B28" s="8" t="s">
        <v>22</v>
      </c>
      <c r="C28" s="10">
        <f>657300</f>
        <v>657300</v>
      </c>
      <c r="D28" s="11"/>
      <c r="E28" s="11">
        <v>691600</v>
      </c>
      <c r="F28" s="3">
        <v>0</v>
      </c>
      <c r="G28" s="3">
        <f>C28-E28</f>
        <v>-34300</v>
      </c>
      <c r="H28" s="3">
        <f t="shared" ref="H28:H46" si="4">G28*100/E28</f>
        <v>-4.9595141700404861</v>
      </c>
    </row>
    <row r="29" spans="1:8" ht="18" customHeight="1" x14ac:dyDescent="0.25">
      <c r="A29" s="9">
        <v>3</v>
      </c>
      <c r="B29" s="8" t="s">
        <v>23</v>
      </c>
      <c r="C29" s="10">
        <f>3165683</f>
        <v>3165683</v>
      </c>
      <c r="D29" s="11"/>
      <c r="E29" s="11">
        <v>2458973</v>
      </c>
      <c r="F29" s="3">
        <f t="shared" ref="F29:F60" si="5">C29-E29</f>
        <v>706710</v>
      </c>
      <c r="G29" s="3">
        <v>0</v>
      </c>
      <c r="H29" s="3">
        <f>F29*100/E29</f>
        <v>28.740047166032323</v>
      </c>
    </row>
    <row r="30" spans="1:8" ht="18" customHeight="1" x14ac:dyDescent="0.25">
      <c r="A30" s="9">
        <v>4</v>
      </c>
      <c r="B30" s="8" t="s">
        <v>24</v>
      </c>
      <c r="C30" s="10">
        <v>32260</v>
      </c>
      <c r="D30" s="11"/>
      <c r="E30" s="11">
        <v>23069</v>
      </c>
      <c r="F30" s="3">
        <f t="shared" si="5"/>
        <v>9191</v>
      </c>
      <c r="G30" s="3">
        <v>0</v>
      </c>
      <c r="H30" s="3">
        <f>F30*100/E30</f>
        <v>39.8413455286315</v>
      </c>
    </row>
    <row r="31" spans="1:8" ht="18" customHeight="1" x14ac:dyDescent="0.25">
      <c r="A31" s="9">
        <v>5</v>
      </c>
      <c r="B31" s="8" t="s">
        <v>25</v>
      </c>
      <c r="C31" s="10">
        <v>845389.5</v>
      </c>
      <c r="D31" s="11"/>
      <c r="E31" s="11">
        <v>847774</v>
      </c>
      <c r="F31" s="3">
        <v>0</v>
      </c>
      <c r="G31" s="3">
        <f>C31-E31</f>
        <v>-2384.5</v>
      </c>
      <c r="H31" s="3">
        <f t="shared" si="4"/>
        <v>-0.28126599777770961</v>
      </c>
    </row>
    <row r="32" spans="1:8" ht="18" customHeight="1" x14ac:dyDescent="0.25">
      <c r="A32" s="9">
        <v>6</v>
      </c>
      <c r="B32" s="8" t="s">
        <v>26</v>
      </c>
      <c r="C32" s="10">
        <v>930000</v>
      </c>
      <c r="D32" s="11"/>
      <c r="E32" s="11">
        <v>780000</v>
      </c>
      <c r="F32" s="3">
        <f t="shared" si="5"/>
        <v>150000</v>
      </c>
      <c r="G32" s="3">
        <v>0</v>
      </c>
      <c r="H32" s="3">
        <f t="shared" ref="H32:H33" si="6">F32*100/E32</f>
        <v>19.23076923076923</v>
      </c>
    </row>
    <row r="33" spans="1:8" ht="18" customHeight="1" x14ac:dyDescent="0.25">
      <c r="A33" s="9">
        <v>7</v>
      </c>
      <c r="B33" s="8" t="s">
        <v>27</v>
      </c>
      <c r="C33" s="10">
        <f>45815+27489</f>
        <v>73304</v>
      </c>
      <c r="D33" s="11"/>
      <c r="E33" s="11">
        <f>37485+24574</f>
        <v>62059</v>
      </c>
      <c r="F33" s="3">
        <f t="shared" si="5"/>
        <v>11245</v>
      </c>
      <c r="G33" s="3">
        <v>0</v>
      </c>
      <c r="H33" s="3">
        <f t="shared" si="6"/>
        <v>18.119853687619845</v>
      </c>
    </row>
    <row r="34" spans="1:8" ht="18" customHeight="1" x14ac:dyDescent="0.25">
      <c r="A34" s="9">
        <v>8</v>
      </c>
      <c r="B34" s="8" t="s">
        <v>28</v>
      </c>
      <c r="C34" s="10">
        <v>177297</v>
      </c>
      <c r="D34" s="11"/>
      <c r="E34" s="11">
        <v>227162</v>
      </c>
      <c r="F34" s="3">
        <v>0</v>
      </c>
      <c r="G34" s="3">
        <f>C34-E34</f>
        <v>-49865</v>
      </c>
      <c r="H34" s="3">
        <f t="shared" si="4"/>
        <v>-21.951294670763595</v>
      </c>
    </row>
    <row r="35" spans="1:8" ht="18" customHeight="1" x14ac:dyDescent="0.25">
      <c r="A35" s="9">
        <v>9</v>
      </c>
      <c r="B35" s="8" t="s">
        <v>29</v>
      </c>
      <c r="C35" s="10">
        <v>34500</v>
      </c>
      <c r="D35" s="11"/>
      <c r="E35" s="11">
        <v>34500</v>
      </c>
      <c r="F35" s="3">
        <f t="shared" si="5"/>
        <v>0</v>
      </c>
      <c r="G35" s="3">
        <v>0</v>
      </c>
      <c r="H35" s="3">
        <f t="shared" ref="H35:H37" si="7">F35*100/E35</f>
        <v>0</v>
      </c>
    </row>
    <row r="36" spans="1:8" ht="18" customHeight="1" x14ac:dyDescent="0.25">
      <c r="A36" s="9">
        <v>10</v>
      </c>
      <c r="B36" s="12" t="s">
        <v>30</v>
      </c>
      <c r="C36" s="10">
        <f>419929</f>
        <v>419929</v>
      </c>
      <c r="D36" s="8"/>
      <c r="E36" s="13">
        <f>379940</f>
        <v>379940</v>
      </c>
      <c r="F36" s="3">
        <f t="shared" si="5"/>
        <v>39989</v>
      </c>
      <c r="G36" s="3">
        <v>0</v>
      </c>
      <c r="H36" s="3">
        <f t="shared" si="7"/>
        <v>10.525082907827551</v>
      </c>
    </row>
    <row r="37" spans="1:8" ht="18" customHeight="1" x14ac:dyDescent="0.25">
      <c r="A37" s="9">
        <v>11</v>
      </c>
      <c r="B37" s="12" t="s">
        <v>31</v>
      </c>
      <c r="C37" s="10">
        <f>137881</f>
        <v>137881</v>
      </c>
      <c r="D37" s="11"/>
      <c r="E37" s="11">
        <v>132042</v>
      </c>
      <c r="F37" s="3">
        <f t="shared" si="5"/>
        <v>5839</v>
      </c>
      <c r="G37" s="3">
        <v>0</v>
      </c>
      <c r="H37" s="3">
        <f t="shared" si="7"/>
        <v>4.4220778237227547</v>
      </c>
    </row>
    <row r="38" spans="1:8" ht="18" customHeight="1" x14ac:dyDescent="0.25">
      <c r="A38" s="9">
        <v>12</v>
      </c>
      <c r="B38" s="12" t="s">
        <v>32</v>
      </c>
      <c r="C38" s="10">
        <v>158970</v>
      </c>
      <c r="D38" s="13"/>
      <c r="E38" s="13">
        <v>174740</v>
      </c>
      <c r="F38" s="3">
        <v>0</v>
      </c>
      <c r="G38" s="3">
        <f>C38-E38</f>
        <v>-15770</v>
      </c>
      <c r="H38" s="3">
        <f t="shared" si="4"/>
        <v>-9.0248369005379416</v>
      </c>
    </row>
    <row r="39" spans="1:8" ht="18" customHeight="1" x14ac:dyDescent="0.25">
      <c r="A39" s="9">
        <v>13</v>
      </c>
      <c r="B39" s="12" t="s">
        <v>33</v>
      </c>
      <c r="C39" s="10">
        <v>195588</v>
      </c>
      <c r="D39" s="13"/>
      <c r="E39" s="13">
        <v>179714</v>
      </c>
      <c r="F39" s="3">
        <f t="shared" si="5"/>
        <v>15874</v>
      </c>
      <c r="G39" s="3">
        <v>0</v>
      </c>
      <c r="H39" s="3">
        <f>F39*100/E39</f>
        <v>8.8329234227717368</v>
      </c>
    </row>
    <row r="40" spans="1:8" ht="18" customHeight="1" x14ac:dyDescent="0.25">
      <c r="A40" s="9"/>
      <c r="B40" s="9" t="s">
        <v>82</v>
      </c>
      <c r="C40" s="13">
        <f>SUM(C27:C39)</f>
        <v>7755425.5</v>
      </c>
      <c r="D40" s="13"/>
      <c r="E40" s="13">
        <f>SUM(E27:E39)</f>
        <v>6936103</v>
      </c>
      <c r="F40" s="3">
        <f>SUM(F27:F39)</f>
        <v>938848</v>
      </c>
      <c r="G40" s="3">
        <f>SUM(G27:G39)</f>
        <v>-119525.5</v>
      </c>
      <c r="H40" s="52">
        <f>(C40-E40)*100/E40</f>
        <v>11.81243271618083</v>
      </c>
    </row>
    <row r="41" spans="1:8" ht="18" customHeight="1" x14ac:dyDescent="0.25">
      <c r="A41" s="7" t="s">
        <v>89</v>
      </c>
      <c r="B41" s="8" t="s">
        <v>124</v>
      </c>
      <c r="C41" s="162"/>
      <c r="D41" s="162"/>
      <c r="E41" s="162"/>
      <c r="F41" s="3"/>
      <c r="G41" s="3"/>
      <c r="H41" s="3"/>
    </row>
    <row r="42" spans="1:8" ht="18" customHeight="1" x14ac:dyDescent="0.25">
      <c r="A42" s="14">
        <v>1</v>
      </c>
      <c r="B42" s="12" t="s">
        <v>51</v>
      </c>
      <c r="C42" s="15">
        <v>33661</v>
      </c>
      <c r="D42" s="43"/>
      <c r="E42" s="16">
        <v>10865</v>
      </c>
      <c r="F42" s="3">
        <f t="shared" si="5"/>
        <v>22796</v>
      </c>
      <c r="G42" s="3">
        <v>0</v>
      </c>
      <c r="H42" s="3">
        <f>F42*100/E42</f>
        <v>209.81132075471697</v>
      </c>
    </row>
    <row r="43" spans="1:8" ht="18" customHeight="1" x14ac:dyDescent="0.25">
      <c r="A43" s="14">
        <v>2</v>
      </c>
      <c r="B43" s="12" t="s">
        <v>52</v>
      </c>
      <c r="C43" s="15">
        <v>32999</v>
      </c>
      <c r="D43" s="43"/>
      <c r="E43" s="16">
        <v>577036</v>
      </c>
      <c r="F43" s="3">
        <v>0</v>
      </c>
      <c r="G43" s="3">
        <f>C43-E43</f>
        <v>-544037</v>
      </c>
      <c r="H43" s="3">
        <f t="shared" si="4"/>
        <v>-94.281292674980421</v>
      </c>
    </row>
    <row r="44" spans="1:8" ht="18" customHeight="1" x14ac:dyDescent="0.25">
      <c r="A44" s="14">
        <v>3</v>
      </c>
      <c r="B44" s="12" t="s">
        <v>53</v>
      </c>
      <c r="C44" s="15">
        <v>43066</v>
      </c>
      <c r="D44" s="43"/>
      <c r="E44" s="16">
        <v>0</v>
      </c>
      <c r="F44" s="3">
        <f t="shared" si="5"/>
        <v>43066</v>
      </c>
      <c r="G44" s="3">
        <v>0</v>
      </c>
      <c r="H44" s="3">
        <v>100</v>
      </c>
    </row>
    <row r="45" spans="1:8" ht="18" customHeight="1" x14ac:dyDescent="0.25">
      <c r="A45" s="14">
        <v>4</v>
      </c>
      <c r="B45" s="12" t="s">
        <v>54</v>
      </c>
      <c r="C45" s="15">
        <v>17618</v>
      </c>
      <c r="D45" s="43"/>
      <c r="E45" s="16">
        <v>34699</v>
      </c>
      <c r="F45" s="3">
        <v>0</v>
      </c>
      <c r="G45" s="3">
        <f>C45-E45</f>
        <v>-17081</v>
      </c>
      <c r="H45" s="3">
        <f t="shared" si="4"/>
        <v>-49.226202484221446</v>
      </c>
    </row>
    <row r="46" spans="1:8" ht="18" customHeight="1" x14ac:dyDescent="0.25">
      <c r="A46" s="14">
        <v>5</v>
      </c>
      <c r="B46" s="12" t="s">
        <v>55</v>
      </c>
      <c r="C46" s="15">
        <v>33000</v>
      </c>
      <c r="D46" s="43"/>
      <c r="E46" s="16">
        <v>33000</v>
      </c>
      <c r="F46" s="3">
        <f t="shared" si="5"/>
        <v>0</v>
      </c>
      <c r="G46" s="3">
        <v>0</v>
      </c>
      <c r="H46" s="3">
        <f t="shared" si="4"/>
        <v>0</v>
      </c>
    </row>
    <row r="47" spans="1:8" ht="18" customHeight="1" x14ac:dyDescent="0.25">
      <c r="A47" s="44"/>
      <c r="B47" s="14" t="s">
        <v>83</v>
      </c>
      <c r="C47" s="16">
        <f>SUM(C42:C46)</f>
        <v>160344</v>
      </c>
      <c r="D47" s="43"/>
      <c r="E47" s="16">
        <f>SUM(E42:E46)</f>
        <v>655600</v>
      </c>
      <c r="F47" s="3">
        <f>SUM(F42:F46)</f>
        <v>65862</v>
      </c>
      <c r="G47" s="3">
        <f>SUM(G42:G46)</f>
        <v>-561118</v>
      </c>
      <c r="H47" s="52">
        <f>(C47-E47)*100/E47</f>
        <v>-75.542403904820006</v>
      </c>
    </row>
    <row r="48" spans="1:8" ht="18" customHeight="1" x14ac:dyDescent="0.25">
      <c r="A48" s="7" t="s">
        <v>90</v>
      </c>
      <c r="B48" s="8" t="s">
        <v>125</v>
      </c>
      <c r="C48" s="162"/>
      <c r="D48" s="162"/>
      <c r="E48" s="162"/>
      <c r="F48" s="3"/>
      <c r="G48" s="3"/>
      <c r="H48" s="3"/>
    </row>
    <row r="49" spans="1:9" ht="18" customHeight="1" x14ac:dyDescent="0.25">
      <c r="A49" s="9">
        <v>1</v>
      </c>
      <c r="B49" s="8" t="s">
        <v>36</v>
      </c>
      <c r="C49" s="10">
        <f>160383</f>
        <v>160383</v>
      </c>
      <c r="D49" s="11"/>
      <c r="E49" s="11">
        <f>61010+169869</f>
        <v>230879</v>
      </c>
      <c r="F49" s="3">
        <v>0</v>
      </c>
      <c r="G49" s="3">
        <f>C49-E49</f>
        <v>-70496</v>
      </c>
      <c r="H49" s="3">
        <f>G49*100/E49</f>
        <v>-30.533742783016212</v>
      </c>
      <c r="I49" s="2"/>
    </row>
    <row r="50" spans="1:9" ht="18" customHeight="1" x14ac:dyDescent="0.25">
      <c r="A50" s="9">
        <v>2</v>
      </c>
      <c r="B50" s="8" t="s">
        <v>37</v>
      </c>
      <c r="C50" s="10">
        <v>368628</v>
      </c>
      <c r="D50" s="11"/>
      <c r="E50" s="11">
        <v>357673</v>
      </c>
      <c r="F50" s="3">
        <f>C50-E50</f>
        <v>10955</v>
      </c>
      <c r="G50" s="3">
        <v>0</v>
      </c>
      <c r="H50" s="3">
        <f>F50*100/E50</f>
        <v>3.0628535002642079</v>
      </c>
    </row>
    <row r="51" spans="1:9" ht="18" customHeight="1" x14ac:dyDescent="0.25">
      <c r="A51" s="9">
        <v>3</v>
      </c>
      <c r="B51" s="8" t="s">
        <v>38</v>
      </c>
      <c r="C51" s="10">
        <f>279196</f>
        <v>279196</v>
      </c>
      <c r="D51" s="11"/>
      <c r="E51" s="11">
        <f>956196+97359+165060+30822+44400</f>
        <v>1293837</v>
      </c>
      <c r="F51" s="3">
        <v>0</v>
      </c>
      <c r="G51" s="3">
        <f>C51-E51</f>
        <v>-1014641</v>
      </c>
      <c r="H51" s="3">
        <f>G51*100/E51</f>
        <v>-78.421083954161148</v>
      </c>
      <c r="I51" s="2"/>
    </row>
    <row r="52" spans="1:9" ht="18" customHeight="1" x14ac:dyDescent="0.25">
      <c r="A52" s="9">
        <v>4</v>
      </c>
      <c r="B52" s="8" t="s">
        <v>39</v>
      </c>
      <c r="C52" s="10">
        <v>70904.75</v>
      </c>
      <c r="D52" s="11"/>
      <c r="E52" s="11">
        <v>58971.75</v>
      </c>
      <c r="F52" s="3">
        <f>C52-E52</f>
        <v>11933</v>
      </c>
      <c r="G52" s="3">
        <v>0</v>
      </c>
      <c r="H52" s="3">
        <f t="shared" ref="H52:H53" si="8">F52*100/E52</f>
        <v>20.23511257508892</v>
      </c>
      <c r="I52" s="2"/>
    </row>
    <row r="53" spans="1:9" ht="18" customHeight="1" x14ac:dyDescent="0.25">
      <c r="A53" s="9">
        <v>5</v>
      </c>
      <c r="B53" s="8" t="s">
        <v>40</v>
      </c>
      <c r="C53" s="10">
        <v>240853</v>
      </c>
      <c r="D53" s="11"/>
      <c r="E53" s="11">
        <v>660</v>
      </c>
      <c r="F53" s="3">
        <f>C53-E53</f>
        <v>240193</v>
      </c>
      <c r="G53" s="3">
        <v>0</v>
      </c>
      <c r="H53" s="3">
        <f t="shared" si="8"/>
        <v>36392.878787878784</v>
      </c>
      <c r="I53" s="2"/>
    </row>
    <row r="54" spans="1:9" ht="18" customHeight="1" x14ac:dyDescent="0.25">
      <c r="A54" s="9">
        <v>6</v>
      </c>
      <c r="B54" s="12" t="s">
        <v>41</v>
      </c>
      <c r="C54" s="10">
        <v>415770</v>
      </c>
      <c r="D54" s="11"/>
      <c r="E54" s="11">
        <v>533514</v>
      </c>
      <c r="F54" s="3">
        <v>0</v>
      </c>
      <c r="G54" s="3">
        <f>C54-E54</f>
        <v>-117744</v>
      </c>
      <c r="H54" s="3">
        <f>G54*100/E54</f>
        <v>-22.069523948762356</v>
      </c>
      <c r="I54" s="2"/>
    </row>
    <row r="55" spans="1:9" ht="18" customHeight="1" x14ac:dyDescent="0.25">
      <c r="A55" s="9">
        <v>7</v>
      </c>
      <c r="B55" s="12" t="s">
        <v>42</v>
      </c>
      <c r="C55" s="10">
        <v>22800</v>
      </c>
      <c r="D55" s="11"/>
      <c r="E55" s="11">
        <v>20580</v>
      </c>
      <c r="F55" s="3">
        <f>C55-E55</f>
        <v>2220</v>
      </c>
      <c r="G55" s="3">
        <v>0</v>
      </c>
      <c r="H55" s="3">
        <f>F55*100/E55</f>
        <v>10.787172011661808</v>
      </c>
      <c r="I55" s="2"/>
    </row>
    <row r="56" spans="1:9" ht="18" customHeight="1" x14ac:dyDescent="0.25">
      <c r="A56" s="9">
        <v>8</v>
      </c>
      <c r="B56" s="12" t="s">
        <v>43</v>
      </c>
      <c r="C56" s="10">
        <v>1911</v>
      </c>
      <c r="D56" s="11"/>
      <c r="E56" s="11">
        <v>3461</v>
      </c>
      <c r="F56" s="3">
        <v>0</v>
      </c>
      <c r="G56" s="3">
        <f>C56-E56</f>
        <v>-1550</v>
      </c>
      <c r="H56" s="3">
        <f>G56*100/E56</f>
        <v>-44.784744293556777</v>
      </c>
      <c r="I56" s="2"/>
    </row>
    <row r="57" spans="1:9" ht="18" customHeight="1" x14ac:dyDescent="0.25">
      <c r="A57" s="8"/>
      <c r="B57" s="9" t="s">
        <v>84</v>
      </c>
      <c r="C57" s="13">
        <f>SUM(C49:C56)</f>
        <v>1560445.75</v>
      </c>
      <c r="D57" s="11"/>
      <c r="E57" s="13">
        <f>SUM(E49:E56)</f>
        <v>2499575.75</v>
      </c>
      <c r="F57" s="3">
        <f>SUM(F49:F56)</f>
        <v>265301</v>
      </c>
      <c r="G57" s="3">
        <f>SUM(G49:G56)</f>
        <v>-1204431</v>
      </c>
      <c r="H57" s="52">
        <f>(C57-E57)*100/E57</f>
        <v>-37.571575896429621</v>
      </c>
      <c r="I57" s="2"/>
    </row>
    <row r="58" spans="1:9" ht="18" customHeight="1" x14ac:dyDescent="0.25">
      <c r="A58" s="7" t="s">
        <v>91</v>
      </c>
      <c r="B58" s="8" t="s">
        <v>15</v>
      </c>
      <c r="C58" s="162"/>
      <c r="D58" s="162"/>
      <c r="E58" s="162"/>
      <c r="F58" s="3"/>
      <c r="G58" s="51"/>
      <c r="H58" s="3"/>
    </row>
    <row r="59" spans="1:9" ht="18" customHeight="1" x14ac:dyDescent="0.25">
      <c r="A59" s="9">
        <v>1</v>
      </c>
      <c r="B59" s="8" t="s">
        <v>34</v>
      </c>
      <c r="C59" s="10">
        <v>6667094.04</v>
      </c>
      <c r="D59" s="11"/>
      <c r="E59" s="11">
        <v>4619648.51</v>
      </c>
      <c r="F59" s="3">
        <f t="shared" si="5"/>
        <v>2047445.5300000003</v>
      </c>
      <c r="G59" s="3">
        <v>0</v>
      </c>
      <c r="H59" s="3">
        <f t="shared" ref="H59:H60" si="9">F59*100/E59</f>
        <v>44.320374711798159</v>
      </c>
    </row>
    <row r="60" spans="1:9" ht="18" customHeight="1" x14ac:dyDescent="0.25">
      <c r="A60" s="9">
        <v>2</v>
      </c>
      <c r="B60" s="8" t="s">
        <v>35</v>
      </c>
      <c r="C60" s="10">
        <v>512472.9</v>
      </c>
      <c r="D60" s="11"/>
      <c r="E60" s="11">
        <v>141112.19</v>
      </c>
      <c r="F60" s="3">
        <f t="shared" si="5"/>
        <v>371360.71</v>
      </c>
      <c r="G60" s="3">
        <v>0</v>
      </c>
      <c r="H60" s="3">
        <f t="shared" si="9"/>
        <v>263.16699499880201</v>
      </c>
    </row>
    <row r="61" spans="1:9" ht="18" customHeight="1" x14ac:dyDescent="0.25">
      <c r="A61" s="8"/>
      <c r="B61" s="9" t="s">
        <v>85</v>
      </c>
      <c r="C61" s="13">
        <f>SUM(C59:C60)</f>
        <v>7179566.9400000004</v>
      </c>
      <c r="D61" s="11"/>
      <c r="E61" s="11">
        <f>SUM(E59:E60)</f>
        <v>4760760.7</v>
      </c>
      <c r="F61" s="3">
        <f>SUM(F59:F60)</f>
        <v>2418806.2400000002</v>
      </c>
      <c r="G61" s="51">
        <f>SUM(G59:G60)</f>
        <v>0</v>
      </c>
      <c r="H61" s="52">
        <f>(C61-E61)*100/E61</f>
        <v>50.807137607231553</v>
      </c>
    </row>
    <row r="62" spans="1:9" ht="15.75" x14ac:dyDescent="0.25">
      <c r="A62" s="45"/>
      <c r="B62" s="17" t="s">
        <v>86</v>
      </c>
      <c r="C62" s="46">
        <f>C40+C57+C47+C25+C61</f>
        <v>18023340.080000002</v>
      </c>
      <c r="D62" s="47"/>
      <c r="E62" s="46">
        <f>E40+E57+E47+E25+E61</f>
        <v>16037153.260000002</v>
      </c>
      <c r="F62" s="46">
        <f>F40+F57+F47+F25+F61</f>
        <v>4335104.0200000005</v>
      </c>
      <c r="G62" s="46">
        <f>G40+G57+G47+G25+G61</f>
        <v>-2348917.2000000002</v>
      </c>
      <c r="H62" s="52">
        <f>(C62-E62)*100/E62</f>
        <v>12.38490889124296</v>
      </c>
    </row>
  </sheetData>
  <mergeCells count="7">
    <mergeCell ref="C5:E5"/>
    <mergeCell ref="C58:E58"/>
    <mergeCell ref="C48:E48"/>
    <mergeCell ref="C41:E41"/>
    <mergeCell ref="A1:H1"/>
    <mergeCell ref="A2:H2"/>
    <mergeCell ref="A3:H3"/>
  </mergeCells>
  <pageMargins left="0.45" right="0.2" top="0.5" bottom="0.25" header="0.3" footer="0.3"/>
  <pageSetup paperSize="9" scale="70" orientation="portrait"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K56"/>
  <sheetViews>
    <sheetView topLeftCell="A31" workbookViewId="0">
      <selection activeCell="C40" sqref="C40"/>
    </sheetView>
  </sheetViews>
  <sheetFormatPr defaultRowHeight="15" x14ac:dyDescent="0.25"/>
  <cols>
    <col min="1" max="1" width="4.7109375" style="53" customWidth="1"/>
    <col min="2" max="2" width="61" customWidth="1"/>
    <col min="3" max="3" width="14.7109375" customWidth="1"/>
    <col min="4" max="4" width="14.7109375" style="145" customWidth="1"/>
    <col min="5" max="5" width="15.85546875" customWidth="1"/>
    <col min="6" max="6" width="14.28515625" style="53" customWidth="1"/>
    <col min="7" max="7" width="14.140625" style="53" customWidth="1"/>
    <col min="8" max="8" width="16.28515625" customWidth="1"/>
    <col min="10" max="10" width="16.42578125" customWidth="1"/>
    <col min="11" max="11" width="16.140625" customWidth="1"/>
    <col min="12" max="12" width="19.42578125" customWidth="1"/>
    <col min="13" max="13" width="16" customWidth="1"/>
    <col min="14" max="14" width="15.5703125" customWidth="1"/>
    <col min="15" max="15" width="21" customWidth="1"/>
  </cols>
  <sheetData>
    <row r="2" spans="1:11" ht="27" customHeight="1" x14ac:dyDescent="0.25">
      <c r="A2" s="187" t="s">
        <v>79</v>
      </c>
      <c r="B2" s="188"/>
      <c r="C2" s="188"/>
      <c r="D2" s="188"/>
      <c r="E2" s="188"/>
      <c r="F2" s="188"/>
      <c r="G2" s="188"/>
      <c r="H2" s="188"/>
    </row>
    <row r="3" spans="1:11" ht="18" x14ac:dyDescent="0.25">
      <c r="A3" s="189" t="s">
        <v>46</v>
      </c>
      <c r="B3" s="189"/>
      <c r="C3" s="189"/>
      <c r="D3" s="189"/>
      <c r="E3" s="189"/>
      <c r="F3" s="189"/>
      <c r="G3" s="189"/>
      <c r="H3" s="189"/>
    </row>
    <row r="4" spans="1:11" ht="15.75" x14ac:dyDescent="0.25">
      <c r="A4" s="190" t="s">
        <v>159</v>
      </c>
      <c r="B4" s="190"/>
      <c r="C4" s="190"/>
      <c r="D4" s="190"/>
      <c r="E4" s="190"/>
      <c r="F4" s="190"/>
      <c r="G4" s="190"/>
      <c r="H4" s="190"/>
    </row>
    <row r="5" spans="1:11" ht="15.75" x14ac:dyDescent="0.25">
      <c r="A5" s="190" t="s">
        <v>160</v>
      </c>
      <c r="B5" s="190"/>
      <c r="C5" s="190"/>
      <c r="D5" s="190"/>
      <c r="E5" s="190"/>
      <c r="F5" s="190"/>
      <c r="G5" s="190"/>
      <c r="H5" s="190"/>
    </row>
    <row r="6" spans="1:11" ht="15.75" x14ac:dyDescent="0.25">
      <c r="A6" s="190" t="s">
        <v>161</v>
      </c>
      <c r="B6" s="190"/>
      <c r="C6" s="190"/>
      <c r="D6" s="190"/>
      <c r="E6" s="190"/>
      <c r="F6" s="190"/>
      <c r="G6" s="190"/>
      <c r="H6" s="190"/>
    </row>
    <row r="7" spans="1:11" ht="15.75" x14ac:dyDescent="0.25">
      <c r="A7" s="190" t="s">
        <v>162</v>
      </c>
      <c r="B7" s="190"/>
      <c r="C7" s="190"/>
      <c r="D7" s="190"/>
      <c r="E7" s="190"/>
      <c r="F7" s="190"/>
      <c r="G7" s="190"/>
      <c r="H7" s="190"/>
    </row>
    <row r="8" spans="1:11" ht="15.75" x14ac:dyDescent="0.25">
      <c r="A8" s="190" t="s">
        <v>47</v>
      </c>
      <c r="B8" s="190"/>
      <c r="C8" s="190"/>
      <c r="D8" s="190"/>
      <c r="E8" s="190"/>
      <c r="F8" s="190"/>
      <c r="G8" s="190"/>
      <c r="H8" s="190"/>
    </row>
    <row r="9" spans="1:11" ht="15.75" x14ac:dyDescent="0.25">
      <c r="A9" s="190" t="s">
        <v>163</v>
      </c>
      <c r="B9" s="190"/>
      <c r="C9" s="190"/>
      <c r="D9" s="190"/>
      <c r="E9" s="190"/>
      <c r="F9" s="190"/>
      <c r="G9" s="190"/>
      <c r="H9" s="190"/>
    </row>
    <row r="10" spans="1:11" ht="15.75" x14ac:dyDescent="0.25">
      <c r="A10" s="192"/>
      <c r="B10" s="192"/>
      <c r="C10" s="192"/>
      <c r="D10" s="192"/>
      <c r="E10" s="192"/>
      <c r="F10" s="192"/>
      <c r="G10" s="192"/>
      <c r="H10" s="192"/>
    </row>
    <row r="11" spans="1:11" ht="37.5" customHeight="1" thickBot="1" x14ac:dyDescent="0.3">
      <c r="A11" s="191" t="s">
        <v>235</v>
      </c>
      <c r="B11" s="191"/>
      <c r="C11" s="191"/>
      <c r="D11" s="191"/>
      <c r="E11" s="191"/>
      <c r="F11" s="191"/>
      <c r="G11" s="191"/>
      <c r="H11" s="191"/>
    </row>
    <row r="12" spans="1:11" ht="15.75" thickBot="1" x14ac:dyDescent="0.3">
      <c r="A12" s="166" t="s">
        <v>164</v>
      </c>
      <c r="B12" s="167"/>
      <c r="C12" s="167"/>
      <c r="D12" s="167"/>
      <c r="E12" s="167"/>
      <c r="F12" s="168"/>
      <c r="G12" s="168"/>
      <c r="H12" s="169"/>
    </row>
    <row r="13" spans="1:11" x14ac:dyDescent="0.25">
      <c r="A13" s="175" t="s">
        <v>165</v>
      </c>
      <c r="B13" s="177" t="s">
        <v>0</v>
      </c>
      <c r="C13" s="179" t="s">
        <v>225</v>
      </c>
      <c r="D13" s="180"/>
      <c r="E13" s="181"/>
      <c r="F13" s="171" t="s">
        <v>236</v>
      </c>
      <c r="G13" s="172"/>
      <c r="H13" s="78" t="s">
        <v>226</v>
      </c>
    </row>
    <row r="14" spans="1:11" x14ac:dyDescent="0.25">
      <c r="A14" s="176"/>
      <c r="B14" s="177"/>
      <c r="C14" s="80" t="s">
        <v>234</v>
      </c>
      <c r="D14" s="80" t="s">
        <v>223</v>
      </c>
      <c r="E14" s="80" t="s">
        <v>233</v>
      </c>
      <c r="F14" s="108" t="s">
        <v>234</v>
      </c>
      <c r="G14" s="108" t="s">
        <v>233</v>
      </c>
      <c r="H14" s="79" t="s">
        <v>224</v>
      </c>
      <c r="J14">
        <f>1407.31+134.97+90.49+22.49+10.39+107.15</f>
        <v>1772.8000000000002</v>
      </c>
      <c r="K14">
        <f>3188.8+149.95+266.58+163.83+30.55+260.45</f>
        <v>4060.16</v>
      </c>
    </row>
    <row r="15" spans="1:11" x14ac:dyDescent="0.25">
      <c r="A15" s="176"/>
      <c r="B15" s="178"/>
      <c r="C15" s="80" t="s">
        <v>166</v>
      </c>
      <c r="D15" s="80" t="s">
        <v>166</v>
      </c>
      <c r="E15" s="80" t="s">
        <v>166</v>
      </c>
      <c r="F15" s="80" t="s">
        <v>166</v>
      </c>
      <c r="G15" s="80" t="s">
        <v>166</v>
      </c>
      <c r="H15" s="79" t="s">
        <v>167</v>
      </c>
    </row>
    <row r="16" spans="1:11" x14ac:dyDescent="0.25">
      <c r="A16" s="144" t="s">
        <v>87</v>
      </c>
      <c r="B16" s="81" t="s">
        <v>168</v>
      </c>
      <c r="C16" s="82">
        <v>1747.8654355000003</v>
      </c>
      <c r="D16" s="82">
        <v>2091.7807901000006</v>
      </c>
      <c r="E16" s="82">
        <v>1552.4723228000003</v>
      </c>
      <c r="F16" s="109">
        <v>4025.6564526000006</v>
      </c>
      <c r="G16" s="109">
        <v>4669.7673408999999</v>
      </c>
      <c r="H16" s="83">
        <v>5910.84</v>
      </c>
      <c r="J16" s="4">
        <v>2277.7910171000003</v>
      </c>
      <c r="K16" s="4">
        <v>3117.2950180999997</v>
      </c>
    </row>
    <row r="17" spans="1:11" x14ac:dyDescent="0.25">
      <c r="A17" s="144" t="s">
        <v>88</v>
      </c>
      <c r="B17" s="81" t="s">
        <v>169</v>
      </c>
      <c r="C17" s="82">
        <v>66.816653599999995</v>
      </c>
      <c r="D17" s="82">
        <v>44.899585000000002</v>
      </c>
      <c r="E17" s="82">
        <v>1.6857</v>
      </c>
      <c r="F17" s="109">
        <v>116.8619286</v>
      </c>
      <c r="G17" s="109">
        <v>1.7257</v>
      </c>
      <c r="H17" s="83">
        <v>98.36</v>
      </c>
      <c r="J17" s="4">
        <v>50.035274999999999</v>
      </c>
      <c r="K17" s="4">
        <v>0.04</v>
      </c>
    </row>
    <row r="18" spans="1:11" x14ac:dyDescent="0.25">
      <c r="A18" s="144" t="s">
        <v>89</v>
      </c>
      <c r="B18" s="81" t="s">
        <v>170</v>
      </c>
      <c r="C18" s="82">
        <v>1814.6920891000002</v>
      </c>
      <c r="D18" s="82">
        <v>2136.6803751000007</v>
      </c>
      <c r="E18" s="82">
        <v>1554.1580228000003</v>
      </c>
      <c r="F18" s="109">
        <v>4142.5183812000005</v>
      </c>
      <c r="G18" s="109">
        <v>4671.4930408999999</v>
      </c>
      <c r="H18" s="83">
        <v>6009.2</v>
      </c>
      <c r="J18" s="4">
        <v>2327.8262921000005</v>
      </c>
      <c r="K18" s="4">
        <v>3117.3350180999996</v>
      </c>
    </row>
    <row r="19" spans="1:11" x14ac:dyDescent="0.25">
      <c r="A19" s="144" t="s">
        <v>90</v>
      </c>
      <c r="B19" s="81" t="s">
        <v>171</v>
      </c>
      <c r="C19" s="82"/>
      <c r="D19" s="82"/>
      <c r="E19" s="82"/>
      <c r="F19" s="109"/>
      <c r="G19" s="109"/>
      <c r="H19" s="83"/>
      <c r="J19" s="4"/>
      <c r="K19" s="4"/>
    </row>
    <row r="20" spans="1:11" x14ac:dyDescent="0.25">
      <c r="A20" s="84"/>
      <c r="B20" s="85" t="s">
        <v>172</v>
      </c>
      <c r="C20" s="82">
        <v>1407.3143860999999</v>
      </c>
      <c r="D20" s="82">
        <v>1637.6101458999997</v>
      </c>
      <c r="E20" s="82">
        <v>1450.4477494000002</v>
      </c>
      <c r="F20" s="109">
        <v>3188.8045319999997</v>
      </c>
      <c r="G20" s="109">
        <v>4097.5896393000003</v>
      </c>
      <c r="H20" s="83">
        <v>5202.47</v>
      </c>
      <c r="J20" s="4">
        <v>1781.4901458999998</v>
      </c>
      <c r="K20" s="4">
        <v>2647.1418899</v>
      </c>
    </row>
    <row r="21" spans="1:11" s="53" customFormat="1" x14ac:dyDescent="0.25">
      <c r="A21" s="84"/>
      <c r="B21" s="85" t="s">
        <v>211</v>
      </c>
      <c r="C21" s="82">
        <v>0</v>
      </c>
      <c r="D21" s="82">
        <v>0</v>
      </c>
      <c r="E21" s="82">
        <v>0</v>
      </c>
      <c r="F21" s="109">
        <v>0</v>
      </c>
      <c r="G21" s="109">
        <v>0</v>
      </c>
      <c r="H21" s="83">
        <v>0</v>
      </c>
      <c r="J21" s="4">
        <v>0</v>
      </c>
      <c r="K21" s="4">
        <v>0</v>
      </c>
    </row>
    <row r="22" spans="1:11" ht="31.5" customHeight="1" x14ac:dyDescent="0.25">
      <c r="A22" s="84"/>
      <c r="B22" s="134" t="s">
        <v>222</v>
      </c>
      <c r="C22" s="82">
        <v>134.97086909999999</v>
      </c>
      <c r="D22" s="89">
        <v>64.567226600000112</v>
      </c>
      <c r="E22" s="89">
        <v>-137.19465969999993</v>
      </c>
      <c r="F22" s="110">
        <v>149.95207390000002</v>
      </c>
      <c r="G22" s="110">
        <v>-257.73481690000006</v>
      </c>
      <c r="H22" s="124">
        <v>-243.75</v>
      </c>
      <c r="J22" s="4">
        <v>14.981204800000041</v>
      </c>
      <c r="K22" s="4">
        <v>-120.54015720000014</v>
      </c>
    </row>
    <row r="23" spans="1:11" x14ac:dyDescent="0.25">
      <c r="A23" s="84"/>
      <c r="B23" s="85" t="s">
        <v>173</v>
      </c>
      <c r="C23" s="154">
        <v>90.49</v>
      </c>
      <c r="D23" s="82">
        <v>92.515394999999998</v>
      </c>
      <c r="E23" s="82">
        <v>81.763180000000006</v>
      </c>
      <c r="F23" s="109">
        <v>266.58445499999999</v>
      </c>
      <c r="G23" s="109">
        <v>228.83956000000001</v>
      </c>
      <c r="H23" s="83">
        <v>322.32</v>
      </c>
      <c r="J23" s="4">
        <v>176.08553499999999</v>
      </c>
      <c r="K23" s="4">
        <v>147.07638</v>
      </c>
    </row>
    <row r="24" spans="1:11" x14ac:dyDescent="0.25">
      <c r="A24" s="84"/>
      <c r="B24" s="85" t="s">
        <v>174</v>
      </c>
      <c r="C24" s="82">
        <v>22.492090500000018</v>
      </c>
      <c r="D24" s="82">
        <v>67.343714700000007</v>
      </c>
      <c r="E24" s="82">
        <v>42.249508700000007</v>
      </c>
      <c r="F24" s="109">
        <v>163.82937330000001</v>
      </c>
      <c r="G24" s="109">
        <v>138.2139474</v>
      </c>
      <c r="H24" s="83">
        <v>209.92</v>
      </c>
      <c r="J24" s="4">
        <v>141.3372828</v>
      </c>
      <c r="K24" s="4">
        <v>95.964438699999988</v>
      </c>
    </row>
    <row r="25" spans="1:11" x14ac:dyDescent="0.25">
      <c r="A25" s="84"/>
      <c r="B25" s="85" t="s">
        <v>16</v>
      </c>
      <c r="C25" s="82">
        <v>10.386245000000002</v>
      </c>
      <c r="D25" s="82">
        <v>10.419749999999999</v>
      </c>
      <c r="E25" s="82">
        <v>10.327383999999999</v>
      </c>
      <c r="F25" s="109">
        <v>30.549185000000001</v>
      </c>
      <c r="G25" s="109">
        <v>30.539290000000001</v>
      </c>
      <c r="H25" s="83">
        <v>40.47</v>
      </c>
      <c r="I25" s="33"/>
      <c r="J25" s="4">
        <v>20.162939999999999</v>
      </c>
      <c r="K25" s="4">
        <v>20.211906000000003</v>
      </c>
    </row>
    <row r="26" spans="1:11" x14ac:dyDescent="0.25">
      <c r="A26" s="84"/>
      <c r="B26" s="85" t="s">
        <v>175</v>
      </c>
      <c r="C26" s="82">
        <v>107.15439819999997</v>
      </c>
      <c r="D26" s="82">
        <v>96.219756599999982</v>
      </c>
      <c r="E26" s="82">
        <v>105.76268240000005</v>
      </c>
      <c r="F26" s="109">
        <v>260.45415479999997</v>
      </c>
      <c r="G26" s="109">
        <v>334.32444070000003</v>
      </c>
      <c r="H26" s="83">
        <v>387.36</v>
      </c>
      <c r="I26" s="2"/>
      <c r="J26" s="4">
        <v>153.29975659999999</v>
      </c>
      <c r="K26" s="4">
        <v>228.56175829999998</v>
      </c>
    </row>
    <row r="27" spans="1:11" x14ac:dyDescent="0.25">
      <c r="A27" s="84"/>
      <c r="B27" s="85" t="s">
        <v>176</v>
      </c>
      <c r="C27" s="82">
        <v>1772.7979889000001</v>
      </c>
      <c r="D27" s="82">
        <v>1968.6759887999997</v>
      </c>
      <c r="E27" s="82">
        <v>1553.3658448000003</v>
      </c>
      <c r="F27" s="82">
        <v>4060.1637739999996</v>
      </c>
      <c r="G27" s="82">
        <v>4571.7720605000004</v>
      </c>
      <c r="H27" s="83">
        <v>5918.79</v>
      </c>
      <c r="J27" s="4">
        <v>2287.3568651000001</v>
      </c>
      <c r="K27" s="4">
        <v>3018.4162156999996</v>
      </c>
    </row>
    <row r="28" spans="1:11" x14ac:dyDescent="0.25">
      <c r="A28" s="144" t="s">
        <v>91</v>
      </c>
      <c r="B28" s="81" t="s">
        <v>177</v>
      </c>
      <c r="C28" s="154">
        <v>41.894100200000139</v>
      </c>
      <c r="D28" s="89">
        <v>168.00643220000035</v>
      </c>
      <c r="E28" s="82">
        <v>0.8</v>
      </c>
      <c r="F28" s="86">
        <v>82.364607200000833</v>
      </c>
      <c r="G28" s="110">
        <v>99.720980399999462</v>
      </c>
      <c r="H28" s="87">
        <v>90.409999999999854</v>
      </c>
      <c r="J28" s="4">
        <v>40.469427000000451</v>
      </c>
      <c r="K28" s="4">
        <v>98.918802400000004</v>
      </c>
    </row>
    <row r="29" spans="1:11" x14ac:dyDescent="0.25">
      <c r="A29" s="144" t="s">
        <v>178</v>
      </c>
      <c r="B29" s="81" t="s">
        <v>48</v>
      </c>
      <c r="C29" s="154">
        <v>0</v>
      </c>
      <c r="D29" s="82">
        <v>0</v>
      </c>
      <c r="E29" s="82">
        <v>0</v>
      </c>
      <c r="F29" s="110">
        <v>0</v>
      </c>
      <c r="G29" s="110">
        <v>0</v>
      </c>
      <c r="H29" s="125">
        <v>0</v>
      </c>
      <c r="J29" s="4">
        <v>0</v>
      </c>
      <c r="K29" s="4">
        <v>0</v>
      </c>
    </row>
    <row r="30" spans="1:11" x14ac:dyDescent="0.25">
      <c r="A30" s="144" t="s">
        <v>179</v>
      </c>
      <c r="B30" s="81" t="s">
        <v>213</v>
      </c>
      <c r="C30" s="154">
        <v>41.894100200000139</v>
      </c>
      <c r="D30" s="89">
        <v>168.00643220000035</v>
      </c>
      <c r="E30" s="82">
        <v>0.8</v>
      </c>
      <c r="F30" s="86">
        <v>82.364607200000833</v>
      </c>
      <c r="G30" s="110">
        <v>99.720980399999462</v>
      </c>
      <c r="H30" s="87">
        <v>90.409999999999854</v>
      </c>
      <c r="J30" s="4">
        <v>40.469427000000451</v>
      </c>
      <c r="K30" s="4">
        <v>98.918802400000004</v>
      </c>
    </row>
    <row r="31" spans="1:11" s="53" customFormat="1" x14ac:dyDescent="0.25">
      <c r="A31" s="144" t="s">
        <v>180</v>
      </c>
      <c r="B31" s="81" t="s">
        <v>49</v>
      </c>
      <c r="C31" s="154">
        <v>0</v>
      </c>
      <c r="D31" s="82">
        <v>0</v>
      </c>
      <c r="E31" s="82">
        <v>0</v>
      </c>
      <c r="F31" s="110">
        <v>0</v>
      </c>
      <c r="G31" s="110">
        <v>0</v>
      </c>
      <c r="H31" s="87">
        <v>0</v>
      </c>
      <c r="J31" s="4">
        <v>0</v>
      </c>
      <c r="K31" s="4">
        <v>0</v>
      </c>
    </row>
    <row r="32" spans="1:11" s="53" customFormat="1" x14ac:dyDescent="0.25">
      <c r="A32" s="144" t="s">
        <v>184</v>
      </c>
      <c r="B32" s="81" t="s">
        <v>212</v>
      </c>
      <c r="C32" s="154">
        <v>41.894100200000139</v>
      </c>
      <c r="D32" s="89">
        <v>168.00643220000035</v>
      </c>
      <c r="E32" s="82">
        <v>0.8</v>
      </c>
      <c r="F32" s="86">
        <v>82.364607200000833</v>
      </c>
      <c r="G32" s="110">
        <v>99.720980399999462</v>
      </c>
      <c r="H32" s="87">
        <v>90.409999999999854</v>
      </c>
      <c r="J32" s="4">
        <v>40.469427000000451</v>
      </c>
      <c r="K32" s="4">
        <v>98.918802400000004</v>
      </c>
    </row>
    <row r="33" spans="1:11" x14ac:dyDescent="0.25">
      <c r="A33" s="144" t="s">
        <v>185</v>
      </c>
      <c r="B33" s="81" t="s">
        <v>181</v>
      </c>
      <c r="C33" s="82"/>
      <c r="D33" s="82"/>
      <c r="E33" s="82"/>
      <c r="F33" s="109"/>
      <c r="G33" s="109"/>
      <c r="H33" s="126"/>
      <c r="J33" s="4"/>
      <c r="K33" s="4"/>
    </row>
    <row r="34" spans="1:11" x14ac:dyDescent="0.25">
      <c r="A34" s="144"/>
      <c r="B34" s="81" t="s">
        <v>182</v>
      </c>
      <c r="C34" s="82">
        <v>11.1013071520001</v>
      </c>
      <c r="D34" s="82">
        <v>10.942931220000126</v>
      </c>
      <c r="E34" s="82">
        <v>23.474350000000001</v>
      </c>
      <c r="F34" s="109">
        <v>22.044238372000226</v>
      </c>
      <c r="G34" s="109">
        <v>23.474350000000001</v>
      </c>
      <c r="H34" s="83">
        <v>21.06</v>
      </c>
      <c r="J34" s="4">
        <v>10.942931220000126</v>
      </c>
      <c r="K34" s="4">
        <v>0</v>
      </c>
    </row>
    <row r="35" spans="1:11" x14ac:dyDescent="0.25">
      <c r="A35" s="144"/>
      <c r="B35" s="81" t="s">
        <v>183</v>
      </c>
      <c r="C35" s="89">
        <v>-0.59666840000000199</v>
      </c>
      <c r="D35" s="82">
        <v>2.1048768000000018</v>
      </c>
      <c r="E35" s="89">
        <v>11.219178300000001</v>
      </c>
      <c r="F35" s="109">
        <v>1.4982083999999998</v>
      </c>
      <c r="G35" s="109">
        <v>0</v>
      </c>
      <c r="H35" s="123">
        <v>3.32</v>
      </c>
      <c r="J35" s="4">
        <v>2.1048768000000018</v>
      </c>
      <c r="K35" s="4">
        <v>11.219178300000001</v>
      </c>
    </row>
    <row r="36" spans="1:11" x14ac:dyDescent="0.25">
      <c r="A36" s="144" t="s">
        <v>189</v>
      </c>
      <c r="B36" s="129" t="s">
        <v>221</v>
      </c>
      <c r="C36" s="82">
        <v>31.390541448000285</v>
      </c>
      <c r="D36" s="89">
        <v>154.95862418000021</v>
      </c>
      <c r="E36" s="89">
        <v>-33.891350300000042</v>
      </c>
      <c r="F36" s="86">
        <v>58.822160428000608</v>
      </c>
      <c r="G36" s="86">
        <v>76.246630399999461</v>
      </c>
      <c r="H36" s="124">
        <v>72.65999999999984</v>
      </c>
      <c r="J36" s="4">
        <v>27.421618980000321</v>
      </c>
      <c r="K36" s="4">
        <v>110.1379806999995</v>
      </c>
    </row>
    <row r="37" spans="1:11" s="122" customFormat="1" x14ac:dyDescent="0.25">
      <c r="A37" s="144" t="s">
        <v>190</v>
      </c>
      <c r="B37" s="129" t="s">
        <v>220</v>
      </c>
      <c r="C37" s="82">
        <v>2.9707799999999951E-2</v>
      </c>
      <c r="D37" s="89">
        <v>-0.61527168600000004</v>
      </c>
      <c r="E37" s="89">
        <v>2.0217524999999998</v>
      </c>
      <c r="F37" s="110">
        <v>1.0284233999999999</v>
      </c>
      <c r="G37" s="110">
        <v>2.0099735999999999</v>
      </c>
      <c r="H37" s="124">
        <v>-12.07</v>
      </c>
      <c r="J37" s="4">
        <v>0.99871559999999993</v>
      </c>
      <c r="K37" s="4">
        <v>-1.1778899999999995E-2</v>
      </c>
    </row>
    <row r="38" spans="1:11" ht="120" hidden="1" x14ac:dyDescent="0.25">
      <c r="A38" s="144" t="s">
        <v>190</v>
      </c>
      <c r="B38" s="88" t="s">
        <v>186</v>
      </c>
      <c r="C38" s="152" t="s">
        <v>219</v>
      </c>
      <c r="D38" s="127" t="s">
        <v>219</v>
      </c>
      <c r="E38" s="127" t="s">
        <v>187</v>
      </c>
      <c r="F38" s="127" t="s">
        <v>218</v>
      </c>
      <c r="G38" s="127"/>
      <c r="H38" s="128" t="s">
        <v>188</v>
      </c>
      <c r="J38" s="4" t="s">
        <v>218</v>
      </c>
      <c r="K38" s="4"/>
    </row>
    <row r="39" spans="1:11" s="122" customFormat="1" ht="46.5" customHeight="1" x14ac:dyDescent="0.25">
      <c r="A39" s="144" t="s">
        <v>192</v>
      </c>
      <c r="B39" s="88" t="s">
        <v>217</v>
      </c>
      <c r="C39" s="153">
        <v>31.420249248000285</v>
      </c>
      <c r="D39" s="89">
        <v>154.34033458000033</v>
      </c>
      <c r="E39" s="89">
        <v>-31.869597800000051</v>
      </c>
      <c r="F39" s="127">
        <v>59.850583828000609</v>
      </c>
      <c r="G39" s="127">
        <v>78.256603999999456</v>
      </c>
      <c r="H39" s="128">
        <v>60.6</v>
      </c>
      <c r="J39" s="139">
        <v>28.420334580000322</v>
      </c>
      <c r="K39" s="139">
        <v>110.12620179999951</v>
      </c>
    </row>
    <row r="40" spans="1:11" ht="30" x14ac:dyDescent="0.25">
      <c r="A40" s="144" t="s">
        <v>195</v>
      </c>
      <c r="B40" s="81" t="s">
        <v>191</v>
      </c>
      <c r="C40" s="89">
        <v>430.02</v>
      </c>
      <c r="D40" s="89">
        <v>430.02</v>
      </c>
      <c r="E40" s="89">
        <v>430.02</v>
      </c>
      <c r="F40" s="111">
        <v>430.02</v>
      </c>
      <c r="G40" s="111">
        <v>430.02</v>
      </c>
      <c r="H40" s="90">
        <v>430.02</v>
      </c>
      <c r="J40" s="4">
        <v>430.02</v>
      </c>
      <c r="K40" s="4">
        <v>430.02</v>
      </c>
    </row>
    <row r="41" spans="1:11" x14ac:dyDescent="0.25">
      <c r="A41" s="144" t="s">
        <v>214</v>
      </c>
      <c r="B41" s="81" t="s">
        <v>193</v>
      </c>
      <c r="C41" s="91" t="s">
        <v>194</v>
      </c>
      <c r="D41" s="91" t="s">
        <v>194</v>
      </c>
      <c r="E41" s="91" t="s">
        <v>194</v>
      </c>
      <c r="F41" s="112" t="s">
        <v>194</v>
      </c>
      <c r="G41" s="112" t="s">
        <v>194</v>
      </c>
      <c r="H41" s="90">
        <v>512.23</v>
      </c>
      <c r="J41" s="138" t="s">
        <v>194</v>
      </c>
      <c r="K41" s="4" t="s">
        <v>194</v>
      </c>
    </row>
    <row r="42" spans="1:11" x14ac:dyDescent="0.25">
      <c r="A42" s="144" t="s">
        <v>215</v>
      </c>
      <c r="B42" s="81" t="s">
        <v>196</v>
      </c>
      <c r="C42" s="89"/>
      <c r="D42" s="89"/>
      <c r="E42" s="89"/>
      <c r="F42" s="111"/>
      <c r="G42" s="111"/>
      <c r="H42" s="90"/>
      <c r="J42" s="4"/>
      <c r="K42" s="4"/>
    </row>
    <row r="43" spans="1:11" x14ac:dyDescent="0.25">
      <c r="A43" s="130"/>
      <c r="B43" s="81" t="s">
        <v>197</v>
      </c>
      <c r="C43" s="111">
        <v>0.72997863931910811</v>
      </c>
      <c r="D43" s="111">
        <v>3.6035213287754111</v>
      </c>
      <c r="E43" s="89">
        <v>-0.8</v>
      </c>
      <c r="F43" s="111">
        <v>1.3678935962978609</v>
      </c>
      <c r="G43" s="111">
        <v>1.8198363797032571</v>
      </c>
      <c r="H43" s="90">
        <v>1.6896888516813136</v>
      </c>
      <c r="J43" s="4">
        <v>0.63768240965537237</v>
      </c>
      <c r="K43" s="4">
        <v>2.5609553462629533</v>
      </c>
    </row>
    <row r="44" spans="1:11" ht="15.75" thickBot="1" x14ac:dyDescent="0.3">
      <c r="A44" s="131"/>
      <c r="B44" s="132" t="s">
        <v>198</v>
      </c>
      <c r="C44" s="150">
        <v>0.72997863931910811</v>
      </c>
      <c r="D44" s="150">
        <v>3.6035213287754111</v>
      </c>
      <c r="E44" s="149">
        <v>-0.8</v>
      </c>
      <c r="F44" s="150">
        <v>1.3678935962978609</v>
      </c>
      <c r="G44" s="150">
        <v>1.82</v>
      </c>
      <c r="H44" s="151">
        <v>1.69</v>
      </c>
      <c r="J44" s="4">
        <v>0.63768240965537237</v>
      </c>
      <c r="K44" s="138">
        <v>2.56</v>
      </c>
    </row>
    <row r="45" spans="1:11" s="135" customFormat="1" ht="40.5" customHeight="1" x14ac:dyDescent="0.25">
      <c r="A45" s="93">
        <v>1</v>
      </c>
      <c r="B45" s="182" t="s">
        <v>241</v>
      </c>
      <c r="C45" s="182"/>
      <c r="D45" s="182"/>
      <c r="E45" s="182"/>
      <c r="F45" s="182"/>
      <c r="G45" s="182"/>
      <c r="H45" s="182"/>
      <c r="J45" s="4"/>
      <c r="K45" s="138"/>
    </row>
    <row r="46" spans="1:11" ht="39" customHeight="1" x14ac:dyDescent="0.25">
      <c r="A46" s="92">
        <v>2</v>
      </c>
      <c r="B46" s="170" t="s">
        <v>245</v>
      </c>
      <c r="C46" s="170"/>
      <c r="D46" s="170"/>
      <c r="E46" s="170"/>
      <c r="F46" s="170"/>
      <c r="G46" s="170"/>
      <c r="H46" s="170"/>
      <c r="J46" s="4">
        <v>-2.9658389191200385</v>
      </c>
      <c r="K46" s="4">
        <v>-2.1517408143807253</v>
      </c>
    </row>
    <row r="47" spans="1:11" ht="65.25" customHeight="1" x14ac:dyDescent="0.25">
      <c r="A47" s="93">
        <v>3</v>
      </c>
      <c r="B47" s="182" t="s">
        <v>246</v>
      </c>
      <c r="C47" s="182"/>
      <c r="D47" s="182"/>
      <c r="E47" s="182"/>
      <c r="F47" s="182"/>
      <c r="G47" s="182"/>
      <c r="H47" s="182"/>
      <c r="K47" s="4"/>
    </row>
    <row r="48" spans="1:11" ht="52.5" customHeight="1" x14ac:dyDescent="0.25">
      <c r="A48" s="93">
        <v>4</v>
      </c>
      <c r="B48" s="170" t="s">
        <v>199</v>
      </c>
      <c r="C48" s="170"/>
      <c r="D48" s="170"/>
      <c r="E48" s="170"/>
      <c r="F48" s="170"/>
      <c r="G48" s="170"/>
      <c r="H48" s="170"/>
      <c r="K48" s="4"/>
    </row>
    <row r="49" spans="1:11" ht="72" customHeight="1" x14ac:dyDescent="0.25">
      <c r="A49" s="94">
        <v>5</v>
      </c>
      <c r="B49" s="185" t="s">
        <v>209</v>
      </c>
      <c r="C49" s="185"/>
      <c r="D49" s="185"/>
      <c r="E49" s="185"/>
      <c r="F49" s="185"/>
      <c r="G49" s="185"/>
      <c r="H49" s="185"/>
      <c r="K49" s="4"/>
    </row>
    <row r="50" spans="1:11" ht="15.75" x14ac:dyDescent="0.25">
      <c r="A50" s="76"/>
      <c r="B50" s="77"/>
      <c r="C50" s="95"/>
      <c r="D50" s="95"/>
      <c r="E50" s="186" t="s">
        <v>230</v>
      </c>
      <c r="F50" s="186"/>
      <c r="G50" s="186"/>
      <c r="H50" s="186"/>
    </row>
    <row r="51" spans="1:11" ht="15.75" x14ac:dyDescent="0.25">
      <c r="A51" s="76"/>
      <c r="B51" s="77"/>
      <c r="C51" s="183"/>
      <c r="D51" s="183"/>
      <c r="E51" s="183"/>
      <c r="F51" s="95"/>
      <c r="G51" s="95"/>
      <c r="H51" s="95"/>
    </row>
    <row r="52" spans="1:11" ht="15.75" x14ac:dyDescent="0.25">
      <c r="A52" s="76"/>
      <c r="B52" s="77"/>
      <c r="C52" s="183"/>
      <c r="D52" s="183"/>
      <c r="E52" s="183"/>
      <c r="F52" s="95"/>
      <c r="G52" s="95"/>
      <c r="H52" s="95"/>
    </row>
    <row r="53" spans="1:11" ht="15.75" x14ac:dyDescent="0.25">
      <c r="A53" s="184"/>
      <c r="B53" s="184"/>
      <c r="C53" s="95"/>
      <c r="D53" s="95"/>
      <c r="E53" s="173" t="s">
        <v>227</v>
      </c>
      <c r="F53" s="173"/>
      <c r="G53" s="173"/>
      <c r="H53" s="173"/>
    </row>
    <row r="54" spans="1:11" x14ac:dyDescent="0.25">
      <c r="A54" s="184" t="s">
        <v>157</v>
      </c>
      <c r="B54" s="184"/>
      <c r="C54" s="95"/>
      <c r="D54" s="95"/>
      <c r="E54" s="174" t="s">
        <v>228</v>
      </c>
      <c r="F54" s="174"/>
      <c r="G54" s="174"/>
      <c r="H54" s="174"/>
    </row>
    <row r="55" spans="1:11" x14ac:dyDescent="0.25">
      <c r="A55" s="184" t="s">
        <v>240</v>
      </c>
      <c r="B55" s="184"/>
      <c r="C55" s="95"/>
      <c r="D55" s="95"/>
      <c r="E55" s="174" t="s">
        <v>229</v>
      </c>
      <c r="F55" s="174"/>
      <c r="G55" s="174"/>
      <c r="H55" s="174"/>
    </row>
    <row r="56" spans="1:11" x14ac:dyDescent="0.25">
      <c r="I56" s="33"/>
    </row>
  </sheetData>
  <mergeCells count="29">
    <mergeCell ref="A2:H2"/>
    <mergeCell ref="A3:H3"/>
    <mergeCell ref="A4:H4"/>
    <mergeCell ref="A5:H5"/>
    <mergeCell ref="A11:H11"/>
    <mergeCell ref="A6:H6"/>
    <mergeCell ref="A7:H7"/>
    <mergeCell ref="A8:H8"/>
    <mergeCell ref="A9:H9"/>
    <mergeCell ref="A10:H10"/>
    <mergeCell ref="E55:H55"/>
    <mergeCell ref="B45:H45"/>
    <mergeCell ref="C52:E52"/>
    <mergeCell ref="A53:B53"/>
    <mergeCell ref="A54:B54"/>
    <mergeCell ref="A55:B55"/>
    <mergeCell ref="B49:H49"/>
    <mergeCell ref="C51:E51"/>
    <mergeCell ref="B47:H47"/>
    <mergeCell ref="B48:H48"/>
    <mergeCell ref="E50:H50"/>
    <mergeCell ref="A12:H12"/>
    <mergeCell ref="B46:H46"/>
    <mergeCell ref="F13:G13"/>
    <mergeCell ref="E53:H53"/>
    <mergeCell ref="E54:H54"/>
    <mergeCell ref="A13:A15"/>
    <mergeCell ref="B13:B15"/>
    <mergeCell ref="C13:E13"/>
  </mergeCells>
  <pageMargins left="0.45" right="0.2" top="0.5" bottom="0.25" header="0.3" footer="0.3"/>
  <pageSetup paperSize="9" scale="62" orientation="portrait" verticalDpi="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60"/>
  <sheetViews>
    <sheetView topLeftCell="A13" workbookViewId="0">
      <selection activeCell="C15" sqref="C15"/>
    </sheetView>
  </sheetViews>
  <sheetFormatPr defaultRowHeight="15" x14ac:dyDescent="0.25"/>
  <cols>
    <col min="1" max="1" width="3.42578125" customWidth="1"/>
    <col min="2" max="2" width="65.28515625" customWidth="1"/>
    <col min="3" max="3" width="24.7109375" customWidth="1"/>
    <col min="4" max="4" width="23.85546875" customWidth="1"/>
  </cols>
  <sheetData>
    <row r="2" spans="1:4" ht="15.75" x14ac:dyDescent="0.25">
      <c r="A2" s="1"/>
      <c r="B2" s="1"/>
      <c r="C2" s="200" t="s">
        <v>17</v>
      </c>
      <c r="D2" s="200"/>
    </row>
    <row r="3" spans="1:4" ht="15.75" x14ac:dyDescent="0.25">
      <c r="A3" s="201" t="s">
        <v>133</v>
      </c>
      <c r="B3" s="201"/>
      <c r="C3" s="201"/>
      <c r="D3" s="201"/>
    </row>
    <row r="4" spans="1:4" s="145" customFormat="1" ht="16.5" thickBot="1" x14ac:dyDescent="0.3">
      <c r="A4" s="146"/>
      <c r="B4" s="146"/>
      <c r="C4" s="146"/>
      <c r="D4" s="147" t="s">
        <v>232</v>
      </c>
    </row>
    <row r="5" spans="1:4" ht="15.75" x14ac:dyDescent="0.25">
      <c r="A5" s="202" t="s">
        <v>0</v>
      </c>
      <c r="B5" s="203"/>
      <c r="C5" s="54" t="s">
        <v>231</v>
      </c>
      <c r="D5" s="55" t="s">
        <v>167</v>
      </c>
    </row>
    <row r="6" spans="1:4" ht="15.75" x14ac:dyDescent="0.25">
      <c r="A6" s="204"/>
      <c r="B6" s="199"/>
      <c r="C6" s="56" t="s">
        <v>238</v>
      </c>
      <c r="D6" s="57" t="s">
        <v>239</v>
      </c>
    </row>
    <row r="7" spans="1:4" ht="15.75" x14ac:dyDescent="0.25">
      <c r="A7" s="193" t="s">
        <v>10</v>
      </c>
      <c r="B7" s="199"/>
      <c r="C7" s="58"/>
      <c r="D7" s="59"/>
    </row>
    <row r="8" spans="1:4" ht="15.75" x14ac:dyDescent="0.25">
      <c r="A8" s="193" t="s">
        <v>1</v>
      </c>
      <c r="B8" s="199"/>
      <c r="C8" s="58"/>
      <c r="D8" s="59"/>
    </row>
    <row r="9" spans="1:4" ht="15.75" x14ac:dyDescent="0.25">
      <c r="A9" s="193" t="s">
        <v>134</v>
      </c>
      <c r="B9" s="199"/>
      <c r="C9" s="60">
        <v>402.64841549999994</v>
      </c>
      <c r="D9" s="61">
        <v>418.05</v>
      </c>
    </row>
    <row r="10" spans="1:4" ht="15.75" x14ac:dyDescent="0.25">
      <c r="A10" s="193" t="s">
        <v>135</v>
      </c>
      <c r="B10" s="199"/>
      <c r="C10" s="60">
        <v>0</v>
      </c>
      <c r="D10" s="61">
        <v>0</v>
      </c>
    </row>
    <row r="11" spans="1:4" ht="15.75" x14ac:dyDescent="0.25">
      <c r="A11" s="193" t="s">
        <v>136</v>
      </c>
      <c r="B11" s="199"/>
      <c r="C11" s="60">
        <v>67.752290000000002</v>
      </c>
      <c r="D11" s="61">
        <v>45.01</v>
      </c>
    </row>
    <row r="12" spans="1:4" ht="15.75" x14ac:dyDescent="0.25">
      <c r="A12" s="193" t="s">
        <v>137</v>
      </c>
      <c r="B12" s="199"/>
      <c r="C12" s="60">
        <v>0</v>
      </c>
      <c r="D12" s="61">
        <v>0</v>
      </c>
    </row>
    <row r="13" spans="1:4" ht="15.75" x14ac:dyDescent="0.25">
      <c r="A13" s="193" t="s">
        <v>5</v>
      </c>
      <c r="B13" s="199"/>
      <c r="C13" s="60">
        <v>0</v>
      </c>
      <c r="D13" s="61">
        <v>0</v>
      </c>
    </row>
    <row r="14" spans="1:4" ht="15.75" x14ac:dyDescent="0.25">
      <c r="A14" s="193" t="s">
        <v>138</v>
      </c>
      <c r="B14" s="199"/>
      <c r="C14" s="60">
        <v>13.031132400000001</v>
      </c>
      <c r="D14" s="61">
        <v>12.28</v>
      </c>
    </row>
    <row r="15" spans="1:4" ht="15.75" x14ac:dyDescent="0.25">
      <c r="A15" s="193" t="s">
        <v>139</v>
      </c>
      <c r="B15" s="199"/>
      <c r="C15" s="60">
        <v>76.796189599999991</v>
      </c>
      <c r="D15" s="61">
        <v>75.099999999999994</v>
      </c>
    </row>
    <row r="16" spans="1:4" ht="15.75" x14ac:dyDescent="0.25">
      <c r="A16" s="193" t="s">
        <v>140</v>
      </c>
      <c r="B16" s="199"/>
      <c r="C16" s="60">
        <v>0</v>
      </c>
      <c r="D16" s="61">
        <v>0</v>
      </c>
    </row>
    <row r="17" spans="1:4" ht="15.75" x14ac:dyDescent="0.25">
      <c r="A17" s="193" t="s">
        <v>2</v>
      </c>
      <c r="B17" s="194"/>
      <c r="C17" s="60">
        <v>0</v>
      </c>
      <c r="D17" s="61">
        <v>0</v>
      </c>
    </row>
    <row r="18" spans="1:4" ht="16.5" thickBot="1" x14ac:dyDescent="0.3">
      <c r="A18" s="193" t="s">
        <v>3</v>
      </c>
      <c r="B18" s="194"/>
      <c r="C18" s="62">
        <v>0</v>
      </c>
      <c r="D18" s="63">
        <v>0</v>
      </c>
    </row>
    <row r="19" spans="1:4" ht="16.5" thickBot="1" x14ac:dyDescent="0.3">
      <c r="A19" s="195"/>
      <c r="B19" s="196"/>
      <c r="C19" s="64">
        <v>560.22802749999994</v>
      </c>
      <c r="D19" s="65">
        <v>550.43999999999994</v>
      </c>
    </row>
    <row r="20" spans="1:4" ht="15.75" x14ac:dyDescent="0.25">
      <c r="A20" s="193" t="s">
        <v>4</v>
      </c>
      <c r="B20" s="194"/>
      <c r="C20" s="66">
        <v>0</v>
      </c>
      <c r="D20" s="67">
        <v>0</v>
      </c>
    </row>
    <row r="21" spans="1:4" ht="15.75" x14ac:dyDescent="0.25">
      <c r="A21" s="193" t="s">
        <v>141</v>
      </c>
      <c r="B21" s="194"/>
      <c r="C21" s="68">
        <v>1477.9060316</v>
      </c>
      <c r="D21" s="69">
        <v>1681.46</v>
      </c>
    </row>
    <row r="22" spans="1:4" ht="15.75" x14ac:dyDescent="0.25">
      <c r="A22" s="193" t="s">
        <v>5</v>
      </c>
      <c r="B22" s="194"/>
      <c r="C22" s="60">
        <v>0</v>
      </c>
      <c r="D22" s="61">
        <v>0</v>
      </c>
    </row>
    <row r="23" spans="1:4" ht="15.75" x14ac:dyDescent="0.25">
      <c r="A23" s="193" t="s">
        <v>142</v>
      </c>
      <c r="B23" s="194"/>
      <c r="C23" s="68">
        <v>5501.4090631000008</v>
      </c>
      <c r="D23" s="69">
        <v>4969.71</v>
      </c>
    </row>
    <row r="24" spans="1:4" ht="15.75" x14ac:dyDescent="0.25">
      <c r="A24" s="193" t="s">
        <v>143</v>
      </c>
      <c r="B24" s="194"/>
      <c r="C24" s="60">
        <v>17.931941600000002</v>
      </c>
      <c r="D24" s="61">
        <v>18.760000000000002</v>
      </c>
    </row>
    <row r="25" spans="1:4" ht="15.75" x14ac:dyDescent="0.25">
      <c r="A25" s="193" t="s">
        <v>144</v>
      </c>
      <c r="B25" s="194"/>
      <c r="C25" s="60">
        <v>21.0669352</v>
      </c>
      <c r="D25" s="61">
        <v>76.03</v>
      </c>
    </row>
    <row r="26" spans="1:4" ht="15.75" x14ac:dyDescent="0.25">
      <c r="A26" s="193" t="s">
        <v>6</v>
      </c>
      <c r="B26" s="194"/>
      <c r="C26" s="60">
        <v>0</v>
      </c>
      <c r="D26" s="61">
        <v>0</v>
      </c>
    </row>
    <row r="27" spans="1:4" ht="15.75" x14ac:dyDescent="0.25">
      <c r="A27" s="193" t="s">
        <v>7</v>
      </c>
      <c r="B27" s="194"/>
      <c r="C27" s="60">
        <v>0</v>
      </c>
      <c r="D27" s="61">
        <v>0</v>
      </c>
    </row>
    <row r="28" spans="1:4" ht="16.5" thickBot="1" x14ac:dyDescent="0.3">
      <c r="A28" s="193" t="s">
        <v>8</v>
      </c>
      <c r="B28" s="194"/>
      <c r="C28" s="62">
        <v>0</v>
      </c>
      <c r="D28" s="63">
        <v>0</v>
      </c>
    </row>
    <row r="29" spans="1:4" ht="16.5" thickBot="1" x14ac:dyDescent="0.3">
      <c r="A29" s="195"/>
      <c r="B29" s="196"/>
      <c r="C29" s="70">
        <v>7018.3239715000018</v>
      </c>
      <c r="D29" s="71">
        <v>6745.96</v>
      </c>
    </row>
    <row r="30" spans="1:4" ht="16.5" thickBot="1" x14ac:dyDescent="0.3">
      <c r="A30" s="195"/>
      <c r="B30" s="196"/>
      <c r="C30" s="72">
        <v>0</v>
      </c>
      <c r="D30" s="73">
        <v>0</v>
      </c>
    </row>
    <row r="31" spans="1:4" ht="16.5" thickBot="1" x14ac:dyDescent="0.3">
      <c r="A31" s="193" t="s">
        <v>12</v>
      </c>
      <c r="B31" s="194"/>
      <c r="C31" s="70">
        <v>7578.5519990000021</v>
      </c>
      <c r="D31" s="74">
        <v>7296.3899999999994</v>
      </c>
    </row>
    <row r="32" spans="1:4" ht="15.75" x14ac:dyDescent="0.25">
      <c r="A32" s="195"/>
      <c r="B32" s="196"/>
      <c r="C32" s="66">
        <v>0</v>
      </c>
      <c r="D32" s="67">
        <v>0</v>
      </c>
    </row>
    <row r="33" spans="1:4" ht="15.75" x14ac:dyDescent="0.25">
      <c r="A33" s="193" t="s">
        <v>9</v>
      </c>
      <c r="B33" s="194"/>
      <c r="C33" s="60">
        <v>0</v>
      </c>
      <c r="D33" s="61">
        <v>0</v>
      </c>
    </row>
    <row r="34" spans="1:4" ht="15.75" x14ac:dyDescent="0.25">
      <c r="A34" s="193" t="s">
        <v>145</v>
      </c>
      <c r="B34" s="194"/>
      <c r="C34" s="60">
        <v>0</v>
      </c>
      <c r="D34" s="61">
        <v>0</v>
      </c>
    </row>
    <row r="35" spans="1:4" ht="15.75" x14ac:dyDescent="0.25">
      <c r="A35" s="193" t="s">
        <v>146</v>
      </c>
      <c r="B35" s="194"/>
      <c r="C35" s="60">
        <v>430.02</v>
      </c>
      <c r="D35" s="61">
        <v>430.02</v>
      </c>
    </row>
    <row r="36" spans="1:4" ht="16.5" thickBot="1" x14ac:dyDescent="0.3">
      <c r="A36" s="193" t="s">
        <v>147</v>
      </c>
      <c r="B36" s="194"/>
      <c r="C36" s="62">
        <v>571.79279292800061</v>
      </c>
      <c r="D36" s="63">
        <v>512.23</v>
      </c>
    </row>
    <row r="37" spans="1:4" ht="16.5" thickBot="1" x14ac:dyDescent="0.3">
      <c r="A37" s="195"/>
      <c r="B37" s="196"/>
      <c r="C37" s="64">
        <v>1001.8127929280006</v>
      </c>
      <c r="D37" s="65">
        <v>942.25</v>
      </c>
    </row>
    <row r="38" spans="1:4" ht="15.75" x14ac:dyDescent="0.25">
      <c r="A38" s="193" t="s">
        <v>11</v>
      </c>
      <c r="B38" s="194"/>
      <c r="C38" s="66">
        <v>0</v>
      </c>
      <c r="D38" s="67">
        <v>0</v>
      </c>
    </row>
    <row r="39" spans="1:4" ht="15.75" x14ac:dyDescent="0.25">
      <c r="A39" s="193" t="s">
        <v>148</v>
      </c>
      <c r="B39" s="194"/>
      <c r="C39" s="60">
        <v>0</v>
      </c>
      <c r="D39" s="61">
        <v>0</v>
      </c>
    </row>
    <row r="40" spans="1:4" ht="15.75" x14ac:dyDescent="0.25">
      <c r="A40" s="193" t="s">
        <v>149</v>
      </c>
      <c r="B40" s="194"/>
      <c r="C40" s="60">
        <v>234.5889009</v>
      </c>
      <c r="D40" s="61">
        <v>238.91</v>
      </c>
    </row>
    <row r="41" spans="1:4" ht="15.75" x14ac:dyDescent="0.25">
      <c r="A41" s="193" t="s">
        <v>150</v>
      </c>
      <c r="B41" s="194"/>
      <c r="C41" s="60">
        <v>125.64488900000001</v>
      </c>
      <c r="D41" s="61">
        <v>106.65</v>
      </c>
    </row>
    <row r="42" spans="1:4" ht="15.75" x14ac:dyDescent="0.25">
      <c r="A42" s="193" t="s">
        <v>151</v>
      </c>
      <c r="B42" s="194"/>
      <c r="C42" s="60">
        <v>0</v>
      </c>
      <c r="D42" s="61">
        <v>0</v>
      </c>
    </row>
    <row r="43" spans="1:4" ht="16.5" thickBot="1" x14ac:dyDescent="0.3">
      <c r="A43" s="193" t="s">
        <v>152</v>
      </c>
      <c r="B43" s="194"/>
      <c r="C43" s="62">
        <v>5.6775410000000024</v>
      </c>
      <c r="D43" s="63">
        <v>4.18</v>
      </c>
    </row>
    <row r="44" spans="1:4" ht="16.5" thickBot="1" x14ac:dyDescent="0.3">
      <c r="A44" s="195"/>
      <c r="B44" s="196"/>
      <c r="C44" s="64">
        <v>365.91133090000005</v>
      </c>
      <c r="D44" s="65">
        <v>349.74</v>
      </c>
    </row>
    <row r="45" spans="1:4" ht="15.75" x14ac:dyDescent="0.25">
      <c r="A45" s="193" t="s">
        <v>153</v>
      </c>
      <c r="B45" s="194"/>
      <c r="C45" s="66">
        <v>0</v>
      </c>
      <c r="D45" s="67">
        <v>0</v>
      </c>
    </row>
    <row r="46" spans="1:4" ht="15.75" x14ac:dyDescent="0.25">
      <c r="A46" s="193" t="s">
        <v>154</v>
      </c>
      <c r="B46" s="194"/>
      <c r="C46" s="60">
        <v>0</v>
      </c>
      <c r="D46" s="61">
        <v>0</v>
      </c>
    </row>
    <row r="47" spans="1:4" ht="15.75" x14ac:dyDescent="0.25">
      <c r="A47" s="193" t="s">
        <v>149</v>
      </c>
      <c r="B47" s="194"/>
      <c r="C47" s="68">
        <v>1506.2845184</v>
      </c>
      <c r="D47" s="69">
        <v>1560.42</v>
      </c>
    </row>
    <row r="48" spans="1:4" ht="15.75" x14ac:dyDescent="0.25">
      <c r="A48" s="193" t="s">
        <v>45</v>
      </c>
      <c r="B48" s="194"/>
      <c r="C48" s="68">
        <v>3983.0459337000002</v>
      </c>
      <c r="D48" s="69">
        <v>3699.61</v>
      </c>
    </row>
    <row r="49" spans="1:8" ht="15.75" x14ac:dyDescent="0.25">
      <c r="A49" s="193" t="s">
        <v>150</v>
      </c>
      <c r="B49" s="194"/>
      <c r="C49" s="60">
        <v>0</v>
      </c>
      <c r="D49" s="61">
        <v>0</v>
      </c>
    </row>
    <row r="50" spans="1:8" ht="15.75" x14ac:dyDescent="0.25">
      <c r="A50" s="193" t="s">
        <v>155</v>
      </c>
      <c r="B50" s="194"/>
      <c r="C50" s="60">
        <v>699.45318469999995</v>
      </c>
      <c r="D50" s="61">
        <v>723.31</v>
      </c>
    </row>
    <row r="51" spans="1:8" ht="16.5" thickBot="1" x14ac:dyDescent="0.3">
      <c r="A51" s="193" t="s">
        <v>151</v>
      </c>
      <c r="B51" s="194"/>
      <c r="C51" s="60">
        <v>22.044238372000226</v>
      </c>
      <c r="D51" s="63">
        <v>21.06</v>
      </c>
    </row>
    <row r="52" spans="1:8" ht="16.5" thickBot="1" x14ac:dyDescent="0.3">
      <c r="A52" s="195"/>
      <c r="B52" s="196"/>
      <c r="C52" s="70">
        <v>6210.8278751719999</v>
      </c>
      <c r="D52" s="71">
        <v>6004.4000000000005</v>
      </c>
    </row>
    <row r="53" spans="1:8" ht="16.5" thickBot="1" x14ac:dyDescent="0.3">
      <c r="A53" s="197" t="s">
        <v>13</v>
      </c>
      <c r="B53" s="198"/>
      <c r="C53" s="70">
        <v>7578.5519990000012</v>
      </c>
      <c r="D53" s="74">
        <v>7296.39</v>
      </c>
      <c r="G53" s="33">
        <f>C31-C53</f>
        <v>0</v>
      </c>
      <c r="H53" s="33">
        <f>D31-D53</f>
        <v>0</v>
      </c>
    </row>
    <row r="54" spans="1:8" x14ac:dyDescent="0.25">
      <c r="A54" s="75"/>
      <c r="B54" s="75"/>
      <c r="C54" s="75"/>
      <c r="D54" s="75"/>
    </row>
    <row r="55" spans="1:8" ht="15.75" x14ac:dyDescent="0.25">
      <c r="A55" s="76"/>
      <c r="B55" s="77"/>
      <c r="C55" s="186" t="s">
        <v>156</v>
      </c>
      <c r="D55" s="186"/>
    </row>
    <row r="56" spans="1:8" ht="15.75" x14ac:dyDescent="0.25">
      <c r="A56" s="76"/>
      <c r="B56" s="77"/>
      <c r="C56" s="183"/>
      <c r="D56" s="183"/>
    </row>
    <row r="57" spans="1:8" ht="15.75" x14ac:dyDescent="0.25">
      <c r="A57" s="76"/>
      <c r="B57" s="77"/>
      <c r="C57" s="183"/>
      <c r="D57" s="183"/>
    </row>
    <row r="58" spans="1:8" ht="15.75" x14ac:dyDescent="0.25">
      <c r="A58" s="184"/>
      <c r="B58" s="184"/>
      <c r="C58" s="192" t="s">
        <v>77</v>
      </c>
      <c r="D58" s="192"/>
    </row>
    <row r="59" spans="1:8" ht="15.75" x14ac:dyDescent="0.25">
      <c r="A59" s="184" t="s">
        <v>157</v>
      </c>
      <c r="B59" s="184"/>
      <c r="C59" s="186" t="s">
        <v>126</v>
      </c>
      <c r="D59" s="186"/>
    </row>
    <row r="60" spans="1:8" ht="15.75" x14ac:dyDescent="0.25">
      <c r="A60" s="184" t="s">
        <v>240</v>
      </c>
      <c r="B60" s="184"/>
      <c r="C60" s="186" t="s">
        <v>158</v>
      </c>
      <c r="D60" s="186"/>
    </row>
  </sheetData>
  <mergeCells count="60">
    <mergeCell ref="A14:B14"/>
    <mergeCell ref="C2:D2"/>
    <mergeCell ref="A3:D3"/>
    <mergeCell ref="A5:B5"/>
    <mergeCell ref="A6:B6"/>
    <mergeCell ref="A7:B7"/>
    <mergeCell ref="A8:B8"/>
    <mergeCell ref="A9:B9"/>
    <mergeCell ref="A10:B10"/>
    <mergeCell ref="A11:B11"/>
    <mergeCell ref="A12:B12"/>
    <mergeCell ref="A13:B13"/>
    <mergeCell ref="A26:B26"/>
    <mergeCell ref="A15:B15"/>
    <mergeCell ref="A16:B16"/>
    <mergeCell ref="A17:B17"/>
    <mergeCell ref="A18:B18"/>
    <mergeCell ref="A19:B19"/>
    <mergeCell ref="A20:B20"/>
    <mergeCell ref="A21:B21"/>
    <mergeCell ref="A22:B22"/>
    <mergeCell ref="A23:B23"/>
    <mergeCell ref="A24:B24"/>
    <mergeCell ref="A25:B25"/>
    <mergeCell ref="A38:B38"/>
    <mergeCell ref="A27:B27"/>
    <mergeCell ref="A28:B28"/>
    <mergeCell ref="A29:B29"/>
    <mergeCell ref="A30:B30"/>
    <mergeCell ref="A31:B31"/>
    <mergeCell ref="A32:B32"/>
    <mergeCell ref="A33:B33"/>
    <mergeCell ref="A34:B34"/>
    <mergeCell ref="A35:B35"/>
    <mergeCell ref="A36:B36"/>
    <mergeCell ref="A37:B37"/>
    <mergeCell ref="A50:B50"/>
    <mergeCell ref="A39:B39"/>
    <mergeCell ref="A40:B40"/>
    <mergeCell ref="A41:B41"/>
    <mergeCell ref="A42:B42"/>
    <mergeCell ref="A43:B43"/>
    <mergeCell ref="A44:B44"/>
    <mergeCell ref="A45:B45"/>
    <mergeCell ref="A46:B46"/>
    <mergeCell ref="A47:B47"/>
    <mergeCell ref="A48:B48"/>
    <mergeCell ref="A49:B49"/>
    <mergeCell ref="A60:B60"/>
    <mergeCell ref="C60:D60"/>
    <mergeCell ref="A51:B51"/>
    <mergeCell ref="A52:B52"/>
    <mergeCell ref="A53:B53"/>
    <mergeCell ref="C55:D55"/>
    <mergeCell ref="C56:D56"/>
    <mergeCell ref="C57:D57"/>
    <mergeCell ref="A58:B58"/>
    <mergeCell ref="C58:D58"/>
    <mergeCell ref="A59:B59"/>
    <mergeCell ref="C59:D59"/>
  </mergeCells>
  <pageMargins left="0.7" right="0.7" top="0.75" bottom="0.75" header="0.3" footer="0.3"/>
  <pageSetup paperSize="9" scale="74"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I35"/>
  <sheetViews>
    <sheetView topLeftCell="A22" workbookViewId="0">
      <selection activeCell="C16" sqref="C16"/>
    </sheetView>
  </sheetViews>
  <sheetFormatPr defaultRowHeight="15" x14ac:dyDescent="0.25"/>
  <cols>
    <col min="1" max="1" width="4.140625" customWidth="1"/>
    <col min="2" max="2" width="63.5703125" customWidth="1"/>
    <col min="3" max="3" width="12.85546875" bestFit="1" customWidth="1"/>
    <col min="4" max="4" width="14" customWidth="1"/>
    <col min="5" max="5" width="13.7109375" style="53" customWidth="1"/>
    <col min="6" max="6" width="12.85546875" style="53" bestFit="1" customWidth="1"/>
    <col min="7" max="7" width="15" bestFit="1" customWidth="1"/>
  </cols>
  <sheetData>
    <row r="2" spans="1:9" ht="24.75" customHeight="1" x14ac:dyDescent="0.25">
      <c r="A2" s="187" t="s">
        <v>79</v>
      </c>
      <c r="B2" s="188"/>
      <c r="C2" s="188"/>
      <c r="D2" s="188"/>
      <c r="E2" s="188"/>
      <c r="F2" s="188"/>
      <c r="G2" s="188"/>
    </row>
    <row r="3" spans="1:9" ht="18" customHeight="1" x14ac:dyDescent="0.25">
      <c r="A3" s="189" t="s">
        <v>46</v>
      </c>
      <c r="B3" s="189"/>
      <c r="C3" s="189"/>
      <c r="D3" s="189"/>
      <c r="E3" s="189"/>
      <c r="F3" s="189"/>
      <c r="G3" s="189"/>
    </row>
    <row r="4" spans="1:9" ht="15.75" customHeight="1" x14ac:dyDescent="0.25">
      <c r="A4" s="190" t="s">
        <v>159</v>
      </c>
      <c r="B4" s="190"/>
      <c r="C4" s="190"/>
      <c r="D4" s="190"/>
      <c r="E4" s="190"/>
      <c r="F4" s="190"/>
      <c r="G4" s="190"/>
    </row>
    <row r="5" spans="1:9" ht="15.75" customHeight="1" x14ac:dyDescent="0.25">
      <c r="A5" s="190" t="s">
        <v>160</v>
      </c>
      <c r="B5" s="190"/>
      <c r="C5" s="190"/>
      <c r="D5" s="190"/>
      <c r="E5" s="190"/>
      <c r="F5" s="190"/>
      <c r="G5" s="190"/>
    </row>
    <row r="6" spans="1:9" ht="15.75" customHeight="1" x14ac:dyDescent="0.25">
      <c r="A6" s="190" t="s">
        <v>161</v>
      </c>
      <c r="B6" s="190"/>
      <c r="C6" s="190"/>
      <c r="D6" s="190"/>
      <c r="E6" s="190"/>
      <c r="F6" s="190"/>
      <c r="G6" s="190"/>
    </row>
    <row r="7" spans="1:9" ht="15.75" customHeight="1" x14ac:dyDescent="0.25">
      <c r="A7" s="190" t="s">
        <v>162</v>
      </c>
      <c r="B7" s="190"/>
      <c r="C7" s="190"/>
      <c r="D7" s="190"/>
      <c r="E7" s="190"/>
      <c r="F7" s="190"/>
      <c r="G7" s="190"/>
    </row>
    <row r="8" spans="1:9" ht="15.75" customHeight="1" x14ac:dyDescent="0.25">
      <c r="A8" s="190" t="s">
        <v>47</v>
      </c>
      <c r="B8" s="190"/>
      <c r="C8" s="190"/>
      <c r="D8" s="190"/>
      <c r="E8" s="190"/>
      <c r="F8" s="190"/>
      <c r="G8" s="190"/>
    </row>
    <row r="9" spans="1:9" ht="15.75" customHeight="1" x14ac:dyDescent="0.25">
      <c r="A9" s="190" t="s">
        <v>163</v>
      </c>
      <c r="B9" s="190"/>
      <c r="C9" s="190"/>
      <c r="D9" s="190"/>
      <c r="E9" s="190"/>
      <c r="F9" s="190"/>
      <c r="G9" s="190"/>
    </row>
    <row r="10" spans="1:9" ht="9" customHeight="1" x14ac:dyDescent="0.25">
      <c r="A10" s="206"/>
      <c r="B10" s="206"/>
      <c r="C10" s="206"/>
      <c r="D10" s="206"/>
      <c r="E10" s="206"/>
      <c r="F10" s="206"/>
      <c r="G10" s="206"/>
    </row>
    <row r="11" spans="1:9" ht="40.5" customHeight="1" x14ac:dyDescent="0.25">
      <c r="A11" s="217" t="s">
        <v>244</v>
      </c>
      <c r="B11" s="217"/>
      <c r="C11" s="217"/>
      <c r="D11" s="217"/>
      <c r="E11" s="217"/>
      <c r="F11" s="217"/>
      <c r="G11" s="217"/>
      <c r="H11" s="133"/>
      <c r="I11" s="133"/>
    </row>
    <row r="12" spans="1:9" ht="16.5" customHeight="1" thickBot="1" x14ac:dyDescent="0.3">
      <c r="A12" s="207" t="s">
        <v>200</v>
      </c>
      <c r="B12" s="207"/>
      <c r="C12" s="207"/>
      <c r="D12" s="207"/>
      <c r="E12" s="207"/>
      <c r="F12" s="207"/>
      <c r="G12" s="207"/>
    </row>
    <row r="13" spans="1:9" ht="39.75" customHeight="1" x14ac:dyDescent="0.25">
      <c r="A13" s="211" t="s">
        <v>0</v>
      </c>
      <c r="B13" s="212"/>
      <c r="C13" s="208" t="s">
        <v>216</v>
      </c>
      <c r="D13" s="209"/>
      <c r="E13" s="210" t="s">
        <v>236</v>
      </c>
      <c r="F13" s="210"/>
      <c r="G13" s="121" t="s">
        <v>226</v>
      </c>
    </row>
    <row r="14" spans="1:9" ht="15" customHeight="1" x14ac:dyDescent="0.25">
      <c r="A14" s="213"/>
      <c r="B14" s="214"/>
      <c r="C14" s="115" t="s">
        <v>234</v>
      </c>
      <c r="D14" s="115" t="s">
        <v>233</v>
      </c>
      <c r="E14" s="148" t="s">
        <v>234</v>
      </c>
      <c r="F14" s="148" t="s">
        <v>233</v>
      </c>
      <c r="G14" s="113" t="s">
        <v>224</v>
      </c>
    </row>
    <row r="15" spans="1:9" s="53" customFormat="1" ht="15.75" customHeight="1" thickBot="1" x14ac:dyDescent="0.3">
      <c r="A15" s="215"/>
      <c r="B15" s="216"/>
      <c r="C15" s="119" t="s">
        <v>166</v>
      </c>
      <c r="D15" s="119" t="s">
        <v>166</v>
      </c>
      <c r="E15" s="119" t="s">
        <v>166</v>
      </c>
      <c r="F15" s="119" t="s">
        <v>166</v>
      </c>
      <c r="G15" s="120" t="s">
        <v>167</v>
      </c>
    </row>
    <row r="16" spans="1:9" ht="35.1" customHeight="1" x14ac:dyDescent="0.25">
      <c r="A16" s="116">
        <v>1</v>
      </c>
      <c r="B16" s="117" t="s">
        <v>201</v>
      </c>
      <c r="C16" s="118">
        <v>1814.6920891000002</v>
      </c>
      <c r="D16" s="118">
        <v>1554.1580228000003</v>
      </c>
      <c r="E16" s="118">
        <v>4142.5183812000005</v>
      </c>
      <c r="F16" s="118">
        <v>4671.4930408999999</v>
      </c>
      <c r="G16" s="140">
        <v>6009.2</v>
      </c>
    </row>
    <row r="17" spans="1:7" ht="35.1" customHeight="1" x14ac:dyDescent="0.25">
      <c r="A17" s="96">
        <v>2</v>
      </c>
      <c r="B17" s="97" t="s">
        <v>202</v>
      </c>
      <c r="C17" s="98">
        <v>41.894100200000139</v>
      </c>
      <c r="D17" s="98">
        <v>0.8</v>
      </c>
      <c r="E17" s="98">
        <v>82.364607200000833</v>
      </c>
      <c r="F17" s="98">
        <v>99.720980399999462</v>
      </c>
      <c r="G17" s="141">
        <v>90.409999999999854</v>
      </c>
    </row>
    <row r="18" spans="1:7" ht="35.1" customHeight="1" x14ac:dyDescent="0.25">
      <c r="A18" s="96">
        <v>3</v>
      </c>
      <c r="B18" s="97" t="s">
        <v>203</v>
      </c>
      <c r="C18" s="98">
        <v>41.894100200000139</v>
      </c>
      <c r="D18" s="98">
        <v>0.8</v>
      </c>
      <c r="E18" s="98">
        <v>82.364607200000833</v>
      </c>
      <c r="F18" s="98">
        <v>99.720980399999462</v>
      </c>
      <c r="G18" s="141">
        <v>90.409999999999854</v>
      </c>
    </row>
    <row r="19" spans="1:7" ht="35.1" customHeight="1" x14ac:dyDescent="0.25">
      <c r="A19" s="96">
        <v>4</v>
      </c>
      <c r="B19" s="97" t="s">
        <v>204</v>
      </c>
      <c r="C19" s="98">
        <v>31.390541448000285</v>
      </c>
      <c r="D19" s="98">
        <v>-33.891350300000042</v>
      </c>
      <c r="E19" s="98">
        <v>58.822160428000608</v>
      </c>
      <c r="F19" s="98">
        <v>76.246630399999461</v>
      </c>
      <c r="G19" s="141">
        <v>72.66</v>
      </c>
    </row>
    <row r="20" spans="1:7" ht="47.25" customHeight="1" x14ac:dyDescent="0.25">
      <c r="A20" s="96">
        <v>5</v>
      </c>
      <c r="B20" s="88" t="s">
        <v>205</v>
      </c>
      <c r="C20" s="98">
        <v>31.420249248000285</v>
      </c>
      <c r="D20" s="98">
        <v>-31.869597800000051</v>
      </c>
      <c r="E20" s="98">
        <v>59.850583828000609</v>
      </c>
      <c r="F20" s="98">
        <v>78.256603999999456</v>
      </c>
      <c r="G20" s="141">
        <v>60.6</v>
      </c>
    </row>
    <row r="21" spans="1:7" ht="31.5" x14ac:dyDescent="0.25">
      <c r="A21" s="96">
        <v>6</v>
      </c>
      <c r="B21" s="97" t="s">
        <v>206</v>
      </c>
      <c r="C21" s="100">
        <v>430.02</v>
      </c>
      <c r="D21" s="100">
        <v>430.02</v>
      </c>
      <c r="E21" s="100">
        <v>430.02</v>
      </c>
      <c r="F21" s="100">
        <v>430.02</v>
      </c>
      <c r="G21" s="142">
        <v>430.02</v>
      </c>
    </row>
    <row r="22" spans="1:7" ht="35.1" customHeight="1" x14ac:dyDescent="0.25">
      <c r="A22" s="96">
        <v>7</v>
      </c>
      <c r="B22" s="97" t="s">
        <v>19</v>
      </c>
      <c r="C22" s="101" t="s">
        <v>194</v>
      </c>
      <c r="D22" s="101" t="s">
        <v>194</v>
      </c>
      <c r="E22" s="114" t="s">
        <v>194</v>
      </c>
      <c r="F22" s="114" t="s">
        <v>194</v>
      </c>
      <c r="G22" s="99">
        <v>512.23</v>
      </c>
    </row>
    <row r="23" spans="1:7" ht="35.1" customHeight="1" thickBot="1" x14ac:dyDescent="0.3">
      <c r="A23" s="102">
        <v>8</v>
      </c>
      <c r="B23" s="103" t="s">
        <v>207</v>
      </c>
      <c r="C23" s="104">
        <v>0.72997863931910811</v>
      </c>
      <c r="D23" s="104">
        <v>-0.8</v>
      </c>
      <c r="E23" s="104">
        <v>1.3678935962978609</v>
      </c>
      <c r="F23" s="104">
        <v>1.8198363797032571</v>
      </c>
      <c r="G23" s="143">
        <v>1.6896888516813136</v>
      </c>
    </row>
    <row r="24" spans="1:7" ht="19.5" customHeight="1" x14ac:dyDescent="0.25">
      <c r="A24" s="206" t="s">
        <v>208</v>
      </c>
      <c r="B24" s="206"/>
      <c r="C24" s="206"/>
      <c r="D24" s="206"/>
      <c r="E24" s="206"/>
      <c r="F24" s="206"/>
      <c r="G24" s="206"/>
    </row>
    <row r="25" spans="1:7" ht="35.25" customHeight="1" x14ac:dyDescent="0.25">
      <c r="A25" s="93">
        <v>1</v>
      </c>
      <c r="B25" s="182" t="s">
        <v>241</v>
      </c>
      <c r="C25" s="182"/>
      <c r="D25" s="182"/>
      <c r="E25" s="182"/>
      <c r="F25" s="182"/>
      <c r="G25" s="182"/>
    </row>
    <row r="26" spans="1:7" ht="36" customHeight="1" x14ac:dyDescent="0.25">
      <c r="A26" s="92">
        <v>2</v>
      </c>
      <c r="B26" s="170" t="s">
        <v>237</v>
      </c>
      <c r="C26" s="170"/>
      <c r="D26" s="170"/>
      <c r="E26" s="170"/>
      <c r="F26" s="170"/>
      <c r="G26" s="170"/>
    </row>
    <row r="27" spans="1:7" ht="73.5" customHeight="1" x14ac:dyDescent="0.25">
      <c r="A27" s="93">
        <v>3</v>
      </c>
      <c r="B27" s="182" t="s">
        <v>242</v>
      </c>
      <c r="C27" s="182"/>
      <c r="D27" s="182"/>
      <c r="E27" s="182"/>
      <c r="F27" s="182"/>
      <c r="G27" s="182"/>
    </row>
    <row r="28" spans="1:7" ht="48.75" customHeight="1" x14ac:dyDescent="0.25">
      <c r="A28" s="93">
        <v>4</v>
      </c>
      <c r="B28" s="170" t="s">
        <v>199</v>
      </c>
      <c r="C28" s="170"/>
      <c r="D28" s="170"/>
      <c r="E28" s="170"/>
      <c r="F28" s="170"/>
      <c r="G28" s="170"/>
    </row>
    <row r="29" spans="1:7" ht="69" customHeight="1" x14ac:dyDescent="0.25">
      <c r="A29" s="136">
        <v>5</v>
      </c>
      <c r="B29" s="185" t="s">
        <v>209</v>
      </c>
      <c r="C29" s="185"/>
      <c r="D29" s="185"/>
      <c r="E29" s="185"/>
      <c r="F29" s="185"/>
      <c r="G29" s="185"/>
    </row>
    <row r="30" spans="1:7" ht="15.75" customHeight="1" x14ac:dyDescent="0.25">
      <c r="A30" s="105"/>
      <c r="B30" s="105"/>
      <c r="C30" s="106"/>
      <c r="D30" s="186" t="s">
        <v>210</v>
      </c>
      <c r="E30" s="186"/>
      <c r="F30" s="186"/>
      <c r="G30" s="186"/>
    </row>
    <row r="31" spans="1:7" s="135" customFormat="1" ht="15.75" customHeight="1" x14ac:dyDescent="0.25">
      <c r="A31" s="105"/>
      <c r="B31" s="105"/>
      <c r="C31" s="106"/>
      <c r="D31" s="137"/>
      <c r="E31" s="137"/>
      <c r="F31" s="137"/>
      <c r="G31" s="137"/>
    </row>
    <row r="32" spans="1:7" s="135" customFormat="1" ht="15.75" customHeight="1" x14ac:dyDescent="0.25">
      <c r="A32" s="105"/>
      <c r="B32" s="105"/>
      <c r="C32" s="106"/>
      <c r="D32" s="137"/>
      <c r="E32" s="137"/>
      <c r="F32" s="137"/>
      <c r="G32" s="137"/>
    </row>
    <row r="33" spans="1:7" ht="15.75" customHeight="1" x14ac:dyDescent="0.25">
      <c r="A33" s="105"/>
      <c r="B33" s="105"/>
      <c r="C33" s="106"/>
      <c r="D33" s="192" t="s">
        <v>77</v>
      </c>
      <c r="E33" s="192"/>
      <c r="F33" s="192"/>
      <c r="G33" s="192"/>
    </row>
    <row r="34" spans="1:7" ht="15.75" customHeight="1" x14ac:dyDescent="0.25">
      <c r="A34" s="205" t="s">
        <v>14</v>
      </c>
      <c r="B34" s="205"/>
      <c r="C34" s="107"/>
      <c r="D34" s="186" t="s">
        <v>126</v>
      </c>
      <c r="E34" s="186"/>
      <c r="F34" s="186"/>
      <c r="G34" s="186"/>
    </row>
    <row r="35" spans="1:7" ht="15.75" customHeight="1" x14ac:dyDescent="0.25">
      <c r="A35" s="205" t="s">
        <v>243</v>
      </c>
      <c r="B35" s="205"/>
      <c r="C35" s="107"/>
      <c r="D35" s="186" t="s">
        <v>158</v>
      </c>
      <c r="E35" s="186"/>
      <c r="F35" s="186"/>
      <c r="G35" s="186"/>
    </row>
  </sheetData>
  <mergeCells count="26">
    <mergeCell ref="A7:G7"/>
    <mergeCell ref="A2:G2"/>
    <mergeCell ref="A3:G3"/>
    <mergeCell ref="A4:G4"/>
    <mergeCell ref="A5:G5"/>
    <mergeCell ref="A6:G6"/>
    <mergeCell ref="B29:G29"/>
    <mergeCell ref="A8:G8"/>
    <mergeCell ref="A9:G9"/>
    <mergeCell ref="A10:G10"/>
    <mergeCell ref="A12:G12"/>
    <mergeCell ref="C13:D13"/>
    <mergeCell ref="E13:F13"/>
    <mergeCell ref="A13:B15"/>
    <mergeCell ref="A24:G24"/>
    <mergeCell ref="B25:G25"/>
    <mergeCell ref="B26:G26"/>
    <mergeCell ref="B27:G27"/>
    <mergeCell ref="B28:G28"/>
    <mergeCell ref="A11:G11"/>
    <mergeCell ref="D30:G30"/>
    <mergeCell ref="D33:G33"/>
    <mergeCell ref="A34:B34"/>
    <mergeCell ref="D34:G34"/>
    <mergeCell ref="A35:B35"/>
    <mergeCell ref="D35:G35"/>
  </mergeCells>
  <pageMargins left="0.45" right="0.2" top="0.5" bottom="0.25" header="0.3" footer="0.3"/>
  <pageSetup paperSize="9" scale="71"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abSelected="1" topLeftCell="W1" zoomScale="84" zoomScaleNormal="84" workbookViewId="0">
      <selection activeCell="L5" sqref="L5"/>
    </sheetView>
  </sheetViews>
  <sheetFormatPr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4</vt:i4>
      </vt:variant>
    </vt:vector>
  </HeadingPairs>
  <TitlesOfParts>
    <vt:vector size="10" baseType="lpstr">
      <vt:lpstr>Adj Entries</vt:lpstr>
      <vt:lpstr>Comparitive Statement</vt:lpstr>
      <vt:lpstr>FR-P&amp;L</vt:lpstr>
      <vt:lpstr>FR-BL</vt:lpstr>
      <vt:lpstr>EXTRACT</vt:lpstr>
      <vt:lpstr>LRR</vt:lpstr>
      <vt:lpstr>EXTRACT!Print_Area</vt:lpstr>
      <vt:lpstr>'FR-BL'!Print_Area</vt:lpstr>
      <vt:lpstr>'FR-P&amp;L'!Print_Area</vt:lpstr>
      <vt:lpstr>'Comparitive Statement'!Print_Titles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nkp1311</dc:creator>
  <cp:lastModifiedBy>sysadmin</cp:lastModifiedBy>
  <cp:lastPrinted>2020-02-07T08:22:06Z</cp:lastPrinted>
  <dcterms:created xsi:type="dcterms:W3CDTF">2018-06-28T06:07:42Z</dcterms:created>
  <dcterms:modified xsi:type="dcterms:W3CDTF">2020-02-07T12:04:32Z</dcterms:modified>
</cp:coreProperties>
</file>